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9"/>
  <workbookPr/>
  <mc:AlternateContent xmlns:mc="http://schemas.openxmlformats.org/markup-compatibility/2006">
    <mc:Choice Requires="x15">
      <x15ac:absPath xmlns:x15ac="http://schemas.microsoft.com/office/spreadsheetml/2010/11/ac" url="https://cressidf.sharepoint.com/sites/EquipeSalarieeCRESS/Documents partages/8 - Transition Ecologique/2 - Projets Européens/Innovation Sociale/Cyclo logistique/"/>
    </mc:Choice>
  </mc:AlternateContent>
  <xr:revisionPtr revIDLastSave="1388" documentId="13_ncr:1_{6168F38B-86E7-4D2D-903D-156647C9C51F}" xr6:coauthVersionLast="47" xr6:coauthVersionMax="47" xr10:uidLastSave="{297531B9-0635-4CD0-A1E8-2A6F027F3E10}"/>
  <bookViews>
    <workbookView xWindow="-28920" yWindow="-90" windowWidth="29040" windowHeight="15720" firstSheet="1" activeTab="1" xr2:uid="{2E3B0E0C-B64F-423F-9C9E-CB2490B94BC1}"/>
  </bookViews>
  <sheets>
    <sheet name="Notice" sheetId="1" r:id="rId1"/>
    <sheet name="Questionnaire structure" sheetId="6" r:id="rId2"/>
    <sheet name="Questionnaire salarié.e" sheetId="9" r:id="rId3"/>
    <sheet name="Synthèse" sheetId="5" r:id="rId4"/>
    <sheet name="Raison d'être" sheetId="2" r:id="rId5"/>
    <sheet name="Impact social" sheetId="3" r:id="rId6"/>
    <sheet name="Impact environnemental" sheetId="4"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6" l="1"/>
  <c r="A15" i="5"/>
  <c r="D13" i="3"/>
  <c r="D12" i="3"/>
  <c r="D3" i="4"/>
  <c r="D9" i="2"/>
  <c r="A20" i="5" s="1"/>
  <c r="D10" i="2"/>
  <c r="A21" i="5" s="1"/>
  <c r="D4" i="4"/>
  <c r="A39" i="5" s="1"/>
  <c r="A6" i="5"/>
  <c r="D4" i="3"/>
  <c r="A27" i="5" s="1"/>
  <c r="A2" i="5"/>
  <c r="A18" i="5"/>
  <c r="A16" i="5"/>
  <c r="A7" i="5"/>
  <c r="D5" i="3"/>
  <c r="A26" i="5" s="1"/>
  <c r="A38" i="5"/>
  <c r="B50" i="6"/>
  <c r="B49" i="6"/>
  <c r="A37" i="5" s="1"/>
  <c r="B48" i="6"/>
  <c r="A9" i="5"/>
  <c r="A10" i="5"/>
  <c r="A8" i="5"/>
  <c r="D8" i="3"/>
  <c r="D7" i="3"/>
  <c r="D3" i="3"/>
  <c r="A25" i="5" s="1"/>
  <c r="D7" i="2"/>
  <c r="B44" i="6"/>
  <c r="D10" i="3" s="1"/>
  <c r="A29" i="5" s="1"/>
  <c r="B43" i="6"/>
  <c r="D9" i="3" s="1"/>
  <c r="A30" i="5" s="1"/>
  <c r="B5" i="6"/>
  <c r="D3" i="2" s="1"/>
  <c r="B16" i="6"/>
  <c r="D6" i="2" s="1"/>
  <c r="D4" i="2"/>
  <c r="A33" i="5" l="1"/>
  <c r="A31" i="5"/>
  <c r="D2" i="4"/>
  <c r="A12" i="5"/>
</calcChain>
</file>

<file path=xl/sharedStrings.xml><?xml version="1.0" encoding="utf-8"?>
<sst xmlns="http://schemas.openxmlformats.org/spreadsheetml/2006/main" count="170" uniqueCount="139">
  <si>
    <t>Présentation de la démarche</t>
  </si>
  <si>
    <t xml:space="preserve">Cet outil vise à permettre aux structures de l'ESS de la cyclo logistique d'initier une démarche d'évaluation de leur activité. Elles en ressortent ainsi avec un premier bilan pouvant être valorisé auprès de leurs parties prenantes ou pouvant guider l'évolution de leurs actions.
Cette démarche n'a pas vocation à remplacer une mesure d'impact complète mais à permettre d'avoir rapidement un retour sur quelques éléments clef grâce à un nombre restreint d'indicateurs et de pouvoir les mettre à jour régulièrement. </t>
  </si>
  <si>
    <t>Les effets attendus et leurs indicateurs sont classés en 3 type d'impacts : 
Raison d'être = Comment la gouvernance de la structure, son modèle économique et son ancrage territorial permettent de répondre de manière efficace à son objet
Impact social = Les retombées de ses politiques RH et salariale mais également ses actions d'insertion par l'activité économique le cas échéant
Impact environnemental = comment son activité de cyclo logistique permet de contribuer à la transition écologique</t>
  </si>
  <si>
    <t>Il appartient ensuite à chaque structure de s'approprier le référentiel proposé pour le faire évoluer en ajoutant d'autres indicateurs ou en sélectionnant ceux pertinents pour son activité.</t>
  </si>
  <si>
    <t>Comment ça marche ?</t>
  </si>
  <si>
    <t>2 onglets centralisent la collecte des données qui sera ensuite reportée dans les autres onglets : 
l'onglet Questionnaire structure et l'onglet Questionnaire salarié.e.
Le Questionnaire structure est à remplir par le dirigeant ou la personne en charge de la démarche tandis que le Questionnaire salarié.e sera à transmettre aux équipes de la structures via un questionnaire en ligne ou des entretiens.</t>
  </si>
  <si>
    <t>Le Questionnaire structure</t>
  </si>
  <si>
    <t>On retrouve à chaque fois une catégorie suivie des effets attendus de l'activité de la structure avec des questions pour évaluer la réalisation de ces dits effets.</t>
  </si>
  <si>
    <t>Effet attendu</t>
  </si>
  <si>
    <t>Questions pour l'évaluer</t>
  </si>
  <si>
    <t>Donnée à collecter</t>
  </si>
  <si>
    <t>Résultat de l'évaluation</t>
  </si>
  <si>
    <t>La personne en charge de l'évaluation collecte les données et les renseigne dans le questionnaire. Les résultats sont ensuite reportés dans les onglets Impacts pour accéder rapidement aux informations.</t>
  </si>
  <si>
    <t>Indicateur</t>
  </si>
  <si>
    <t>Donnée collectée</t>
  </si>
  <si>
    <t>Impact</t>
  </si>
  <si>
    <t xml:space="preserve">En Bref : </t>
  </si>
  <si>
    <t>Remplir la colonne B de l'onglet Questionnaire structure au fur et à mesure en répondant aux questions posées</t>
  </si>
  <si>
    <t>Le Questionnaire salarié.e</t>
  </si>
  <si>
    <t>Suivez le lien suivant pour copier le questionnaire Forms et en devenir le propriétaire :</t>
  </si>
  <si>
    <t>https://forms.office.com/Pages/ShareFormPage.aspx?id=eNE2pkLxBkedbOQF3UR3Efr7Ch8Vz3lEiTzjEcmhThBUMkFNWUo4WUtISFFaRjBOWVRLNExBQ1hNUyQlQCN0PWcu&amp;sharetoken=SMP3dLzkxii36IUua7dI</t>
  </si>
  <si>
    <t>Administrez le questionnaire en ligne ou lors des entretiens réalisés auprès de vos équipes.
Reportez les résultats en les affichant dans Excel depuis Forms puis en les copiant collant dans l'onglet Questionnaire salarié.e.
Veillez à bien copier depuis la case A2 du fichier source vers la case A2 de l'onglet Questionnaire salarié.e
Les données sont ensuite reportées automatiquement vers les onglets impacts et la synthèse pour être traitées.</t>
  </si>
  <si>
    <t>En Bref :</t>
  </si>
  <si>
    <t>Copiez le questionnaire Forms et administrez le à vos salarié.es. Copiez les résultats obtenus dans l'onglet pour qu'ils soient traités</t>
  </si>
  <si>
    <t>La Synthèse</t>
  </si>
  <si>
    <t>Une fois les données reportées via les différents onglets questionnaire, celles-ci sont traitées dans l'onglet synthèse afin de vous permettre de pouvoir facilement les valoriser.
Cet onglet vous permet d'avoir une note d'impact rédigée et à copier dans vos propres documents avec votre charte graphique. 
Vous pouvez ensuite vous approprier le document pour sélectionner les impacts qui vous intéressent ou reformuler les propositions.</t>
  </si>
  <si>
    <t>Retrouvez vos résultats dans l'onglet Synthèse puis appropriez les vous pour pouvoir communiquer dessus.</t>
  </si>
  <si>
    <t>Pour aller plus loin</t>
  </si>
  <si>
    <t>Pour aller plus loin dans une démarche de mesure d'impacts, il existe plusieurs possibilités : 
- L'outil Valor'ESS de l'UDES permet aux structures de réaliser en ligne une évaluation de leurs impacts. Si le référentiel ici présenté comporte une quinzaine d'indicateurs, dont certains tirés de Valor'ESS, Valor'ESS en compte plus d'une centaine pour vous permettre de pousser plus loin la mesure.
Lien : https://www.valoress-udes.fr/
- Il est possible de se faire accompagner par des cabinets spécialistes du sujet afin de mener une démarche d'évaluation fine et complète ainsi qu'être accompagnée dans la démarche de collecte des données.
- Le guide de l'AVISE sur la mesure d'impact présente la méthodoligie à suivre lorsqu'on se lance dans une telle démarche.
Lien : https://www.avise.org/ressources/evaluer-son-impact-social</t>
  </si>
  <si>
    <t>Sources</t>
  </si>
  <si>
    <t>Concernant l'impact environnemental et les tonnes de CO2 évitées grâce à la cyclo logistique, les données prises sont celles fournises par le panorama 2025 sur la cyclo logistique publié par les Boites à Vélo. 
Par simplicité d'usage et pour permettre une appropriation plus facile de ce document ainsi qu'une comparaison avec les services de livraison en véhicule utilitaire, il a été retenu d'utiliser l'unité fonctionnelle gCO2/Km parcouru au lieu de l'unité gCO2/tonne-kilomètre. 
Pour plus d'informations à ce sujet, le panorama rédigé par les Boites à vélo : https://librairie.ademe.fr/mobilite-et-transports/6499-panorama-de-la-cyclologistique-en-france.html</t>
  </si>
  <si>
    <t>Pour aller plus loin sur les indicateurs d'impacts sociaux ou de raison d'être, Valor'ESS outille sur la construction de ceux-ci.</t>
  </si>
  <si>
    <t>Nom de votre structure</t>
  </si>
  <si>
    <t>Nombre d'ETP</t>
  </si>
  <si>
    <t>Dont en situation d'insertion par l'activité économique</t>
  </si>
  <si>
    <t>GOUVERNANCE</t>
  </si>
  <si>
    <t>La structure a mis en place des modalités assurant la collégialité des prises de décisions</t>
  </si>
  <si>
    <t>Votre CA se réunit-il régulièrement ?</t>
  </si>
  <si>
    <t>Vos parties prenantes (membres du CA, salarié.es, partenaires, etc.) sont-elles consultées et informées des réflexions stratégiques en cours ?</t>
  </si>
  <si>
    <t>Vos parties prenantes sont-elles  associées à l’organe délibérant avec voix délibérative ?</t>
  </si>
  <si>
    <t>L'expression des membres du CA n'est pas liée au montant de leur participation</t>
  </si>
  <si>
    <t>La structure mobilise efficacement les membres de son instance délibérative</t>
  </si>
  <si>
    <t>Combien de participants étaient présents lors de votre dernière AG ?</t>
  </si>
  <si>
    <t>Combien de membres/sociétaires/adhérents avec droit de vote comptabilisez-vous dans votre structure ?</t>
  </si>
  <si>
    <t xml:space="preserve">Votre taux de participation à votre instance délibérative : </t>
  </si>
  <si>
    <t>ANCRAGE TERRITORIALE</t>
  </si>
  <si>
    <t>La structure de l'ESS contribue au développement local et à la vie du territoire</t>
  </si>
  <si>
    <t>Avec quel type de partenaires votre structure développe-t-elle des initiatives collectives locales ?</t>
  </si>
  <si>
    <t>Collectivités locales</t>
  </si>
  <si>
    <t>Réseaux et groupements d'entreprises/associations</t>
  </si>
  <si>
    <t>Associations ou entreprises en direct</t>
  </si>
  <si>
    <t>Organismes de recherche</t>
  </si>
  <si>
    <t>Services publics de l'emploi (France Travail, missions locales, etc.)</t>
  </si>
  <si>
    <t>Etablissements scolaires / Universités / Organismes de formation</t>
  </si>
  <si>
    <t>La structure contribue à relocaliser la chaine de valeur de la cyclo logistique</t>
  </si>
  <si>
    <t>Dans votre structure, quelle est la part des achats de produits et de services faisant appel à des organisations locales ?</t>
  </si>
  <si>
    <t>MODELE ECONOMIQUE</t>
  </si>
  <si>
    <t>La structure propose un partage de la valeur responsable</t>
  </si>
  <si>
    <t>Quelle part des bénéfices est partagée ? (accord d'intéressement et de participation + plan d'épargne salarial + prime de partage de la valeur)</t>
  </si>
  <si>
    <t>La structure contribue principalement à la recherche d'une utilité sociale et environnementale</t>
  </si>
  <si>
    <t>Quelle est la part de vos charges dédiées à la mission d'utilité sociale de la structure ?</t>
  </si>
  <si>
    <t>Quelle est la part des bénéfices réinvestis (résultat net mis en réserve ou investi) dans la structure à n-1 ?</t>
  </si>
  <si>
    <t>Quelle est la part des bénéfices réinvestis (résultat net mis en réserve ou investi) dans la structure à n-2 ?</t>
  </si>
  <si>
    <t>En moyenne, votre part des bénéfices réinvestis sur les deux dernières années :</t>
  </si>
  <si>
    <t>INSERTION PROFESSIONNELLE</t>
  </si>
  <si>
    <t>Les salarié.es en insertion ont développé leur employabilité</t>
  </si>
  <si>
    <t>Quel est votre taux de sorties positives ?</t>
  </si>
  <si>
    <t>PRATIQUES RH</t>
  </si>
  <si>
    <t>Les structures de l'ESS permettent de féminiser le secteur</t>
  </si>
  <si>
    <t>Quelle est la part des femmes en emploi durable (parmi les salariés en emploi durable) ?</t>
  </si>
  <si>
    <t>Quel est votre ratio des salaires F/H ? (moyenne des salaires F / moyenne des salaires H ramenés en ETP)</t>
  </si>
  <si>
    <t>Les structures de l'ESS ont une politique salariale plus ambitieuse</t>
  </si>
  <si>
    <t>Quel est le plus haut salaire versé, primes comprises ? (montant brut)</t>
  </si>
  <si>
    <t>Quel est le plus bas salaire versé, primes comprises ? (montant brut, en ETP)</t>
  </si>
  <si>
    <t xml:space="preserve">Votre ratio des salaires versés: </t>
  </si>
  <si>
    <t>Votre ratio des sommes versés au salarié le moins bien rémunéré par rapport au SMIC (2025) :</t>
  </si>
  <si>
    <t>IMPACT ENVIRONNEMENTAL</t>
  </si>
  <si>
    <t>La cyclo logistique permet de réduire l'empreinte environnementale du secteur</t>
  </si>
  <si>
    <t>Quel est le nombre de kilomètres parcourus par vos vélo-cargos ?</t>
  </si>
  <si>
    <t xml:space="preserve">Vos émissions de GES pour vos livraisons :  </t>
  </si>
  <si>
    <t>Les émissions évitées par rapport à un transport en VUL diesel :</t>
  </si>
  <si>
    <t>Les émissions évitées par rapport à un transport en VUL électrique :</t>
  </si>
  <si>
    <t>ID</t>
  </si>
  <si>
    <t>Heure de début</t>
  </si>
  <si>
    <t>Heure de fin</t>
  </si>
  <si>
    <t>Adresse de messagerie</t>
  </si>
  <si>
    <t>Nom</t>
  </si>
  <si>
    <t>Heure de la dernière modification</t>
  </si>
  <si>
    <t>Quel était votre reste à vivre avant d'être en emploi ici ? (reste à vivre = revenu - charges - dettes)</t>
  </si>
  <si>
    <t>Quel est votre reste à vivre actuel ? (reste à vivre = revenu - charges - dettes)</t>
  </si>
  <si>
    <t>Depuis que je suis en poste ici, j'ai amélioré ma capacité à communiquer : être à l'écoute, prendre la parole</t>
  </si>
  <si>
    <t>Depuis que je suis en poste ici, j'ai amélioré ma capacité à partager : maitriser et exprimer ses émotions, partager ses savoirs, ses expériences</t>
  </si>
  <si>
    <t>Depuis que je suis en poste ici, j'ai amélioré ma capacité à vivre avec les autres : respect, acceptation de la différence, vivre avec des règles et comprendre leur utilité</t>
  </si>
  <si>
    <t>Diriez-vous que vous avez développé votre sensibilité aux enjeux environnementaux depuis que vous travaillez ici ?</t>
  </si>
  <si>
    <t>Depuis que vous faites de la livraison vélo, vous avez le sentiment d'être en meilleure santé physique</t>
  </si>
  <si>
    <t>Depuis que vous faites de la livraison à vélo, vous avez le sentiment d'être en meilleure santé mentale</t>
  </si>
  <si>
    <t>Votre usage du vélo pour vos déplacements personnels a-t-il augmenté depuis que vous travaillez ici ?</t>
  </si>
  <si>
    <t>Raison d'être</t>
  </si>
  <si>
    <t>Impact social</t>
  </si>
  <si>
    <t>Impact Environnemental</t>
  </si>
  <si>
    <t>Gouvernance</t>
  </si>
  <si>
    <t>Les modalités remontées via le questionnaire</t>
  </si>
  <si>
    <t>Questionnaire structure</t>
  </si>
  <si>
    <t>Taux de participation à l’instance 
délibérative</t>
  </si>
  <si>
    <t>Feuille d'émargement</t>
  </si>
  <si>
    <t>Ancrage territorial</t>
  </si>
  <si>
    <t>Participation à des initiatives locales</t>
  </si>
  <si>
    <t>Part achat de produits et services 
locaux</t>
  </si>
  <si>
    <t>Achats locaux en €</t>
  </si>
  <si>
    <t>Modèle économique</t>
  </si>
  <si>
    <t>Répartition des bénéfices</t>
  </si>
  <si>
    <t>Comptes</t>
  </si>
  <si>
    <t>% des charges liées à l’utilité sociale ou à la mission sociale</t>
  </si>
  <si>
    <t>Insertion professionnelle</t>
  </si>
  <si>
    <t>Taux de sorties positives</t>
  </si>
  <si>
    <t>Reporting fin des contrats</t>
  </si>
  <si>
    <t>Les salarié.es ont développé leur savoir vivre ensemble</t>
  </si>
  <si>
    <t>Auto-évaluation des individus sur l'amélioriation de leur capacité à vivre ensemble</t>
  </si>
  <si>
    <t>Questionnaire salarié.e</t>
  </si>
  <si>
    <t>La structure contribue à l'amélioration du niveau de vie économique des salarié.es en insertion</t>
  </si>
  <si>
    <t>Evolution du taux de reste à vivre</t>
  </si>
  <si>
    <t>Pratiques RH</t>
  </si>
  <si>
    <t>Ratio des salaires F/H</t>
  </si>
  <si>
    <t>Ecart salarial F/H</t>
  </si>
  <si>
    <t>Part des femmes en emploi durable</t>
  </si>
  <si>
    <t>Femmes en emploi durable</t>
  </si>
  <si>
    <t>Ratio plus haut salaire/ plus bas</t>
  </si>
  <si>
    <t>Ecart entre le plus haut et le plus bas salaire</t>
  </si>
  <si>
    <t>Ratio des sommes versés au salarié le moins bien rémunéré par rapport au SMIC</t>
  </si>
  <si>
    <t>Plus faible salaire versé (ETP)</t>
  </si>
  <si>
    <t>Santé</t>
  </si>
  <si>
    <t>Les salariés livreurs sont en meilleure santé</t>
  </si>
  <si>
    <t>% déclarant être en meilleure santé physique</t>
  </si>
  <si>
    <t>% déclarant être en meilleure santé mentale</t>
  </si>
  <si>
    <t>Kg de CO2 évitées</t>
  </si>
  <si>
    <t>Km parcourus</t>
  </si>
  <si>
    <t>Les salariés ont développé leur engagement environnemental</t>
  </si>
  <si>
    <t>% d'individus ayant déclaré avoir augmenté leur usage du vélo pour leur déplacements personnels</t>
  </si>
  <si>
    <t>Evaluation des salarié.es sur l'évolution de leur sensibilité aux enjeux environnementaux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</si>
</sst>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1">
    <font>
      <sz val="11"/>
      <color theme="1"/>
      <name val="Aptos Narrow"/>
      <family val="2"/>
      <scheme val="minor"/>
    </font>
    <font>
      <b/>
      <sz val="11"/>
      <color theme="1"/>
      <name val="Aptos Narrow"/>
      <family val="2"/>
      <scheme val="minor"/>
    </font>
    <font>
      <sz val="11"/>
      <color theme="1"/>
      <name val="Aptos Narrow"/>
      <family val="2"/>
      <scheme val="minor"/>
    </font>
    <font>
      <i/>
      <u/>
      <sz val="11"/>
      <color theme="1"/>
      <name val="Aptos Narrow"/>
      <family val="2"/>
      <scheme val="minor"/>
    </font>
    <font>
      <u/>
      <sz val="11"/>
      <color theme="10"/>
      <name val="Aptos Narrow"/>
      <family val="2"/>
      <scheme val="minor"/>
    </font>
    <font>
      <b/>
      <u/>
      <sz val="11"/>
      <color theme="1"/>
      <name val="Aptos Narrow"/>
      <family val="2"/>
      <scheme val="minor"/>
    </font>
    <font>
      <i/>
      <sz val="11"/>
      <color theme="1"/>
      <name val="Aptos Narrow"/>
      <family val="2"/>
      <scheme val="minor"/>
    </font>
    <font>
      <u/>
      <sz val="11"/>
      <color theme="1"/>
      <name val="Aptos Narrow"/>
      <family val="2"/>
      <scheme val="minor"/>
    </font>
    <font>
      <u/>
      <sz val="11"/>
      <name val="Aptos Narrow"/>
      <family val="2"/>
      <scheme val="minor"/>
    </font>
    <font>
      <b/>
      <sz val="11"/>
      <name val="Aptos Narrow"/>
      <family val="2"/>
      <scheme val="minor"/>
    </font>
    <font>
      <sz val="14"/>
      <color rgb="FF000000"/>
      <name val="Times New Roman"/>
      <family val="1"/>
    </font>
  </fonts>
  <fills count="8">
    <fill>
      <patternFill patternType="none"/>
    </fill>
    <fill>
      <patternFill patternType="gray125"/>
    </fill>
    <fill>
      <patternFill patternType="solid">
        <fgColor theme="2"/>
        <bgColor indexed="64"/>
      </patternFill>
    </fill>
    <fill>
      <patternFill patternType="solid">
        <fgColor theme="5"/>
        <bgColor indexed="64"/>
      </patternFill>
    </fill>
    <fill>
      <patternFill patternType="solid">
        <fgColor theme="3" tint="0.89999084444715716"/>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s>
  <borders count="3">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9" fontId="2" fillId="0" borderId="0" applyFont="0" applyFill="0" applyBorder="0" applyAlignment="0" applyProtection="0"/>
    <xf numFmtId="0" fontId="4" fillId="0" borderId="0" applyNumberFormat="0" applyFill="0" applyBorder="0" applyAlignment="0" applyProtection="0"/>
    <xf numFmtId="43" fontId="2" fillId="0" borderId="0" applyFont="0" applyFill="0" applyBorder="0" applyAlignment="0" applyProtection="0"/>
    <xf numFmtId="0" fontId="4" fillId="0" borderId="0" applyNumberFormat="0" applyFill="0" applyBorder="0" applyAlignment="0" applyProtection="0"/>
  </cellStyleXfs>
  <cellXfs count="35">
    <xf numFmtId="0" fontId="0" fillId="0" borderId="0" xfId="0"/>
    <xf numFmtId="0" fontId="0" fillId="0" borderId="0" xfId="0" applyAlignment="1">
      <alignment wrapText="1"/>
    </xf>
    <xf numFmtId="0" fontId="1" fillId="3" borderId="0" xfId="0" applyFont="1" applyFill="1" applyAlignment="1">
      <alignment horizontal="center"/>
    </xf>
    <xf numFmtId="9" fontId="0" fillId="0" borderId="0" xfId="1" applyFont="1"/>
    <xf numFmtId="0" fontId="0" fillId="0" borderId="0" xfId="0" applyAlignment="1">
      <alignment horizontal="center"/>
    </xf>
    <xf numFmtId="9" fontId="0" fillId="0" borderId="0" xfId="0" applyNumberFormat="1"/>
    <xf numFmtId="49" fontId="0" fillId="0" borderId="0" xfId="0" applyNumberFormat="1"/>
    <xf numFmtId="0" fontId="4" fillId="0" borderId="0" xfId="2"/>
    <xf numFmtId="0" fontId="1" fillId="0" borderId="0" xfId="0" applyFont="1"/>
    <xf numFmtId="164" fontId="0" fillId="0" borderId="0" xfId="3" applyNumberFormat="1" applyFont="1"/>
    <xf numFmtId="0" fontId="0" fillId="0" borderId="0" xfId="0" applyAlignment="1">
      <alignment horizontal="right"/>
    </xf>
    <xf numFmtId="0" fontId="5" fillId="0" borderId="0" xfId="0" applyFont="1"/>
    <xf numFmtId="0" fontId="6" fillId="0" borderId="0" xfId="0" applyFont="1"/>
    <xf numFmtId="0" fontId="1" fillId="5" borderId="0" xfId="0" applyFont="1" applyFill="1"/>
    <xf numFmtId="0" fontId="7" fillId="0" borderId="0" xfId="0" applyFont="1"/>
    <xf numFmtId="0" fontId="8" fillId="0" borderId="0" xfId="0" applyFont="1"/>
    <xf numFmtId="0" fontId="9" fillId="5" borderId="0" xfId="0" applyFont="1" applyFill="1"/>
    <xf numFmtId="0" fontId="10" fillId="0" borderId="0" xfId="0" applyFont="1"/>
    <xf numFmtId="0" fontId="4" fillId="0" borderId="0" xfId="4"/>
    <xf numFmtId="0" fontId="0" fillId="7" borderId="1" xfId="0" applyFill="1" applyBorder="1" applyAlignment="1">
      <alignment wrapText="1"/>
    </xf>
    <xf numFmtId="0" fontId="0" fillId="0" borderId="2" xfId="0" applyBorder="1"/>
    <xf numFmtId="0" fontId="0" fillId="6" borderId="2" xfId="0" applyFill="1" applyBorder="1" applyAlignment="1">
      <alignment horizontal="center"/>
    </xf>
    <xf numFmtId="0" fontId="1" fillId="2" borderId="2" xfId="0" applyFont="1" applyFill="1" applyBorder="1" applyAlignment="1">
      <alignment wrapText="1"/>
    </xf>
    <xf numFmtId="0" fontId="0" fillId="0" borderId="2" xfId="0" applyBorder="1">
      <extLst>
        <ext xmlns:xfpb="http://schemas.microsoft.com/office/spreadsheetml/2022/featurepropertybag" uri="{C7286773-470A-42A8-94C5-96B5CB345126}">
          <xfpb:xfComplement i="0"/>
        </ext>
      </extLst>
    </xf>
    <xf numFmtId="0" fontId="3" fillId="0" borderId="2" xfId="0" applyFont="1" applyBorder="1"/>
    <xf numFmtId="9" fontId="0" fillId="0" borderId="2" xfId="1" applyFont="1" applyBorder="1"/>
    <xf numFmtId="0" fontId="0" fillId="4" borderId="2" xfId="0" applyFill="1" applyBorder="1" applyAlignment="1">
      <alignment horizontal="left" indent="2"/>
    </xf>
    <xf numFmtId="0" fontId="0" fillId="0" borderId="2" xfId="0" applyBorder="1" applyAlignment="1">
      <alignment horizontal="center"/>
    </xf>
    <xf numFmtId="0" fontId="1" fillId="3" borderId="0" xfId="0" applyFont="1" applyFill="1" applyAlignment="1">
      <alignment horizontal="center"/>
    </xf>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horizontal="center" wrapText="1"/>
    </xf>
    <xf numFmtId="0" fontId="1" fillId="2" borderId="0" xfId="0" applyFont="1" applyFill="1" applyAlignment="1">
      <alignment horizontal="center"/>
    </xf>
    <xf numFmtId="0" fontId="0" fillId="0" borderId="0" xfId="0" applyAlignment="1">
      <alignment horizontal="left"/>
    </xf>
    <xf numFmtId="0" fontId="0" fillId="0" borderId="0" xfId="0" applyAlignment="1"/>
  </cellXfs>
  <cellStyles count="5">
    <cellStyle name="Hyperlink" xfId="4" xr:uid="{00000000-000B-0000-0000-000008000000}"/>
    <cellStyle name="Lien hypertexte" xfId="2" builtinId="8"/>
    <cellStyle name="Milliers" xfId="3" builtinId="3"/>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9</xdr:col>
      <xdr:colOff>674371</xdr:colOff>
      <xdr:row>35</xdr:row>
      <xdr:rowOff>19051</xdr:rowOff>
    </xdr:from>
    <xdr:to>
      <xdr:col>20</xdr:col>
      <xdr:colOff>397560</xdr:colOff>
      <xdr:row>44</xdr:row>
      <xdr:rowOff>76200</xdr:rowOff>
    </xdr:to>
    <xdr:pic>
      <xdr:nvPicPr>
        <xdr:cNvPr id="2" name="Image 1">
          <a:extLst>
            <a:ext uri="{FF2B5EF4-FFF2-40B4-BE49-F238E27FC236}">
              <a16:creationId xmlns:a16="http://schemas.microsoft.com/office/drawing/2014/main" id="{2916C3E6-817B-3E1B-46B3-73C3CBD17394}"/>
            </a:ext>
          </a:extLst>
        </xdr:cNvPr>
        <xdr:cNvPicPr>
          <a:picLocks noChangeAspect="1"/>
        </xdr:cNvPicPr>
      </xdr:nvPicPr>
      <xdr:blipFill>
        <a:blip xmlns:r="http://schemas.openxmlformats.org/officeDocument/2006/relationships" r:embed="rId1"/>
        <a:stretch>
          <a:fillRect/>
        </a:stretch>
      </xdr:blipFill>
      <xdr:spPr>
        <a:xfrm>
          <a:off x="7789546" y="6353176"/>
          <a:ext cx="8411894" cy="1685924"/>
        </a:xfrm>
        <a:prstGeom prst="rect">
          <a:avLst/>
        </a:prstGeom>
      </xdr:spPr>
    </xdr:pic>
    <xdr:clientData/>
  </xdr:twoCellAnchor>
  <xdr:twoCellAnchor>
    <xdr:from>
      <xdr:col>19</xdr:col>
      <xdr:colOff>209550</xdr:colOff>
      <xdr:row>36</xdr:row>
      <xdr:rowOff>114300</xdr:rowOff>
    </xdr:from>
    <xdr:to>
      <xdr:col>21</xdr:col>
      <xdr:colOff>742950</xdr:colOff>
      <xdr:row>37</xdr:row>
      <xdr:rowOff>19050</xdr:rowOff>
    </xdr:to>
    <xdr:cxnSp macro="">
      <xdr:nvCxnSpPr>
        <xdr:cNvPr id="8" name="Connecteur droit avec flèche 7">
          <a:extLst>
            <a:ext uri="{FF2B5EF4-FFF2-40B4-BE49-F238E27FC236}">
              <a16:creationId xmlns:a16="http://schemas.microsoft.com/office/drawing/2014/main" id="{9C11934C-E6C8-A7ED-B68A-ADB6DC4E3672}"/>
            </a:ext>
          </a:extLst>
        </xdr:cNvPr>
        <xdr:cNvCxnSpPr/>
      </xdr:nvCxnSpPr>
      <xdr:spPr>
        <a:xfrm flipH="1">
          <a:off x="15230475" y="6629400"/>
          <a:ext cx="2114550" cy="857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704850</xdr:colOff>
      <xdr:row>38</xdr:row>
      <xdr:rowOff>76200</xdr:rowOff>
    </xdr:from>
    <xdr:to>
      <xdr:col>21</xdr:col>
      <xdr:colOff>657225</xdr:colOff>
      <xdr:row>38</xdr:row>
      <xdr:rowOff>152400</xdr:rowOff>
    </xdr:to>
    <xdr:cxnSp macro="">
      <xdr:nvCxnSpPr>
        <xdr:cNvPr id="14" name="Connecteur droit avec flèche 13">
          <a:extLst>
            <a:ext uri="{FF2B5EF4-FFF2-40B4-BE49-F238E27FC236}">
              <a16:creationId xmlns:a16="http://schemas.microsoft.com/office/drawing/2014/main" id="{8B15335D-BFC9-0170-A998-37A261B8C24E}"/>
            </a:ext>
          </a:extLst>
        </xdr:cNvPr>
        <xdr:cNvCxnSpPr/>
      </xdr:nvCxnSpPr>
      <xdr:spPr>
        <a:xfrm flipH="1">
          <a:off x="14935200" y="6953250"/>
          <a:ext cx="2324100" cy="762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20</xdr:col>
      <xdr:colOff>400050</xdr:colOff>
      <xdr:row>41</xdr:row>
      <xdr:rowOff>104775</xdr:rowOff>
    </xdr:from>
    <xdr:to>
      <xdr:col>21</xdr:col>
      <xdr:colOff>742950</xdr:colOff>
      <xdr:row>42</xdr:row>
      <xdr:rowOff>57150</xdr:rowOff>
    </xdr:to>
    <xdr:cxnSp macro="">
      <xdr:nvCxnSpPr>
        <xdr:cNvPr id="18" name="Connecteur droit avec flèche 17">
          <a:extLst>
            <a:ext uri="{FF2B5EF4-FFF2-40B4-BE49-F238E27FC236}">
              <a16:creationId xmlns:a16="http://schemas.microsoft.com/office/drawing/2014/main" id="{1C65D206-6BCF-E016-1B84-94671404E172}"/>
            </a:ext>
          </a:extLst>
        </xdr:cNvPr>
        <xdr:cNvCxnSpPr/>
      </xdr:nvCxnSpPr>
      <xdr:spPr>
        <a:xfrm flipH="1">
          <a:off x="16211550" y="7524750"/>
          <a:ext cx="1133475" cy="1333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20</xdr:col>
      <xdr:colOff>396240</xdr:colOff>
      <xdr:row>43</xdr:row>
      <xdr:rowOff>171450</xdr:rowOff>
    </xdr:from>
    <xdr:to>
      <xdr:col>21</xdr:col>
      <xdr:colOff>762000</xdr:colOff>
      <xdr:row>44</xdr:row>
      <xdr:rowOff>95250</xdr:rowOff>
    </xdr:to>
    <xdr:cxnSp macro="">
      <xdr:nvCxnSpPr>
        <xdr:cNvPr id="20" name="Connecteur droit avec flèche 19">
          <a:extLst>
            <a:ext uri="{FF2B5EF4-FFF2-40B4-BE49-F238E27FC236}">
              <a16:creationId xmlns:a16="http://schemas.microsoft.com/office/drawing/2014/main" id="{E19ECB34-6FDB-E9C7-B71F-0AC6DC5BA947}"/>
            </a:ext>
          </a:extLst>
        </xdr:cNvPr>
        <xdr:cNvCxnSpPr/>
      </xdr:nvCxnSpPr>
      <xdr:spPr>
        <a:xfrm flipH="1" flipV="1">
          <a:off x="16207740" y="7953375"/>
          <a:ext cx="1156335" cy="10477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9</xdr:col>
      <xdr:colOff>645796</xdr:colOff>
      <xdr:row>48</xdr:row>
      <xdr:rowOff>30480</xdr:rowOff>
    </xdr:from>
    <xdr:to>
      <xdr:col>21</xdr:col>
      <xdr:colOff>17145</xdr:colOff>
      <xdr:row>55</xdr:row>
      <xdr:rowOff>91738</xdr:rowOff>
    </xdr:to>
    <xdr:pic>
      <xdr:nvPicPr>
        <xdr:cNvPr id="23" name="Image 22">
          <a:extLst>
            <a:ext uri="{FF2B5EF4-FFF2-40B4-BE49-F238E27FC236}">
              <a16:creationId xmlns:a16="http://schemas.microsoft.com/office/drawing/2014/main" id="{C5F4E859-4C0E-24E3-4A11-DF904A68A48B}"/>
            </a:ext>
          </a:extLst>
        </xdr:cNvPr>
        <xdr:cNvPicPr>
          <a:picLocks noChangeAspect="1"/>
        </xdr:cNvPicPr>
      </xdr:nvPicPr>
      <xdr:blipFill>
        <a:blip xmlns:r="http://schemas.openxmlformats.org/officeDocument/2006/relationships" r:embed="rId2"/>
        <a:stretch>
          <a:fillRect/>
        </a:stretch>
      </xdr:blipFill>
      <xdr:spPr>
        <a:xfrm>
          <a:off x="7760971" y="8717280"/>
          <a:ext cx="8858249" cy="1322368"/>
        </a:xfrm>
        <a:prstGeom prst="rect">
          <a:avLst/>
        </a:prstGeom>
      </xdr:spPr>
    </xdr:pic>
    <xdr:clientData/>
  </xdr:twoCellAnchor>
  <xdr:twoCellAnchor editAs="oneCell">
    <xdr:from>
      <xdr:col>9</xdr:col>
      <xdr:colOff>779146</xdr:colOff>
      <xdr:row>67</xdr:row>
      <xdr:rowOff>91441</xdr:rowOff>
    </xdr:from>
    <xdr:to>
      <xdr:col>21</xdr:col>
      <xdr:colOff>171451</xdr:colOff>
      <xdr:row>70</xdr:row>
      <xdr:rowOff>172962</xdr:rowOff>
    </xdr:to>
    <xdr:pic>
      <xdr:nvPicPr>
        <xdr:cNvPr id="24" name="Image 23">
          <a:extLst>
            <a:ext uri="{FF2B5EF4-FFF2-40B4-BE49-F238E27FC236}">
              <a16:creationId xmlns:a16="http://schemas.microsoft.com/office/drawing/2014/main" id="{E61A1728-E18D-AF51-6576-1DD4E1628342}"/>
            </a:ext>
          </a:extLst>
        </xdr:cNvPr>
        <xdr:cNvPicPr>
          <a:picLocks noChangeAspect="1"/>
        </xdr:cNvPicPr>
      </xdr:nvPicPr>
      <xdr:blipFill>
        <a:blip xmlns:r="http://schemas.openxmlformats.org/officeDocument/2006/relationships" r:embed="rId3"/>
        <a:stretch>
          <a:fillRect/>
        </a:stretch>
      </xdr:blipFill>
      <xdr:spPr>
        <a:xfrm>
          <a:off x="7894321" y="12216766"/>
          <a:ext cx="8871585" cy="613016"/>
        </a:xfrm>
        <a:prstGeom prst="rect">
          <a:avLst/>
        </a:prstGeom>
      </xdr:spPr>
    </xdr:pic>
    <xdr:clientData/>
  </xdr:twoCellAnchor>
  <xdr:twoCellAnchor editAs="oneCell">
    <xdr:from>
      <xdr:col>10</xdr:col>
      <xdr:colOff>382905</xdr:colOff>
      <xdr:row>77</xdr:row>
      <xdr:rowOff>83820</xdr:rowOff>
    </xdr:from>
    <xdr:to>
      <xdr:col>17</xdr:col>
      <xdr:colOff>77428</xdr:colOff>
      <xdr:row>95</xdr:row>
      <xdr:rowOff>93345</xdr:rowOff>
    </xdr:to>
    <xdr:pic>
      <xdr:nvPicPr>
        <xdr:cNvPr id="25" name="Image 24">
          <a:extLst>
            <a:ext uri="{FF2B5EF4-FFF2-40B4-BE49-F238E27FC236}">
              <a16:creationId xmlns:a16="http://schemas.microsoft.com/office/drawing/2014/main" id="{FFCDBD37-1742-BCC4-5B0C-899257239676}"/>
            </a:ext>
          </a:extLst>
        </xdr:cNvPr>
        <xdr:cNvPicPr>
          <a:picLocks noChangeAspect="1"/>
        </xdr:cNvPicPr>
      </xdr:nvPicPr>
      <xdr:blipFill>
        <a:blip xmlns:r="http://schemas.openxmlformats.org/officeDocument/2006/relationships" r:embed="rId4"/>
        <a:stretch>
          <a:fillRect/>
        </a:stretch>
      </xdr:blipFill>
      <xdr:spPr>
        <a:xfrm>
          <a:off x="8288655" y="14018895"/>
          <a:ext cx="5228548" cy="3276600"/>
        </a:xfrm>
        <a:prstGeom prst="rect">
          <a:avLst/>
        </a:prstGeom>
      </xdr:spPr>
    </xdr:pic>
    <xdr:clientData/>
  </xdr:twoCellAnchor>
  <xdr:twoCellAnchor editAs="oneCell">
    <xdr:from>
      <xdr:col>20</xdr:col>
      <xdr:colOff>29651</xdr:colOff>
      <xdr:row>73</xdr:row>
      <xdr:rowOff>150495</xdr:rowOff>
    </xdr:from>
    <xdr:to>
      <xdr:col>24</xdr:col>
      <xdr:colOff>206919</xdr:colOff>
      <xdr:row>99</xdr:row>
      <xdr:rowOff>148590</xdr:rowOff>
    </xdr:to>
    <xdr:pic>
      <xdr:nvPicPr>
        <xdr:cNvPr id="26" name="Image 25">
          <a:extLst>
            <a:ext uri="{FF2B5EF4-FFF2-40B4-BE49-F238E27FC236}">
              <a16:creationId xmlns:a16="http://schemas.microsoft.com/office/drawing/2014/main" id="{FAC204B8-86B9-3633-5DEA-F1A3486AC4E5}"/>
            </a:ext>
          </a:extLst>
        </xdr:cNvPr>
        <xdr:cNvPicPr>
          <a:picLocks noChangeAspect="1"/>
        </xdr:cNvPicPr>
      </xdr:nvPicPr>
      <xdr:blipFill>
        <a:blip xmlns:r="http://schemas.openxmlformats.org/officeDocument/2006/relationships" r:embed="rId5"/>
        <a:stretch>
          <a:fillRect/>
        </a:stretch>
      </xdr:blipFill>
      <xdr:spPr>
        <a:xfrm>
          <a:off x="15841151" y="13361670"/>
          <a:ext cx="3335758" cy="4703445"/>
        </a:xfrm>
        <a:prstGeom prst="rect">
          <a:avLst/>
        </a:prstGeom>
      </xdr:spPr>
    </xdr:pic>
    <xdr:clientData/>
  </xdr:twoCellAnchor>
  <xdr:twoCellAnchor>
    <xdr:from>
      <xdr:col>17</xdr:col>
      <xdr:colOff>495300</xdr:colOff>
      <xdr:row>83</xdr:row>
      <xdr:rowOff>85725</xdr:rowOff>
    </xdr:from>
    <xdr:to>
      <xdr:col>19</xdr:col>
      <xdr:colOff>523875</xdr:colOff>
      <xdr:row>86</xdr:row>
      <xdr:rowOff>142875</xdr:rowOff>
    </xdr:to>
    <xdr:sp macro="" textlink="">
      <xdr:nvSpPr>
        <xdr:cNvPr id="27" name="Flèche : droite 26">
          <a:extLst>
            <a:ext uri="{FF2B5EF4-FFF2-40B4-BE49-F238E27FC236}">
              <a16:creationId xmlns:a16="http://schemas.microsoft.com/office/drawing/2014/main" id="{4F1C54A5-B347-AF82-B1A9-7EBA5E6DBAD2}"/>
            </a:ext>
          </a:extLst>
        </xdr:cNvPr>
        <xdr:cNvSpPr/>
      </xdr:nvSpPr>
      <xdr:spPr>
        <a:xfrm>
          <a:off x="13935075" y="15106650"/>
          <a:ext cx="1609725" cy="60007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11</xdr:col>
      <xdr:colOff>704851</xdr:colOff>
      <xdr:row>102</xdr:row>
      <xdr:rowOff>49529</xdr:rowOff>
    </xdr:from>
    <xdr:to>
      <xdr:col>15</xdr:col>
      <xdr:colOff>136676</xdr:colOff>
      <xdr:row>121</xdr:row>
      <xdr:rowOff>15240</xdr:rowOff>
    </xdr:to>
    <xdr:pic>
      <xdr:nvPicPr>
        <xdr:cNvPr id="28" name="Image 27">
          <a:extLst>
            <a:ext uri="{FF2B5EF4-FFF2-40B4-BE49-F238E27FC236}">
              <a16:creationId xmlns:a16="http://schemas.microsoft.com/office/drawing/2014/main" id="{EEFFFE04-7105-D0DA-6CBC-531DA2DB2733}"/>
            </a:ext>
          </a:extLst>
        </xdr:cNvPr>
        <xdr:cNvPicPr>
          <a:picLocks noChangeAspect="1"/>
        </xdr:cNvPicPr>
      </xdr:nvPicPr>
      <xdr:blipFill>
        <a:blip xmlns:r="http://schemas.openxmlformats.org/officeDocument/2006/relationships" r:embed="rId6"/>
        <a:stretch>
          <a:fillRect/>
        </a:stretch>
      </xdr:blipFill>
      <xdr:spPr>
        <a:xfrm>
          <a:off x="9401176" y="18508979"/>
          <a:ext cx="2603650" cy="3398521"/>
        </a:xfrm>
        <a:prstGeom prst="rect">
          <a:avLst/>
        </a:prstGeom>
      </xdr:spPr>
    </xdr:pic>
    <xdr:clientData/>
  </xdr:twoCellAnchor>
  <xdr:twoCellAnchor editAs="oneCell">
    <xdr:from>
      <xdr:col>10</xdr:col>
      <xdr:colOff>577215</xdr:colOff>
      <xdr:row>129</xdr:row>
      <xdr:rowOff>121920</xdr:rowOff>
    </xdr:from>
    <xdr:to>
      <xdr:col>18</xdr:col>
      <xdr:colOff>591662</xdr:colOff>
      <xdr:row>143</xdr:row>
      <xdr:rowOff>133032</xdr:rowOff>
    </xdr:to>
    <xdr:pic>
      <xdr:nvPicPr>
        <xdr:cNvPr id="29" name="Image 28">
          <a:extLst>
            <a:ext uri="{FF2B5EF4-FFF2-40B4-BE49-F238E27FC236}">
              <a16:creationId xmlns:a16="http://schemas.microsoft.com/office/drawing/2014/main" id="{80472DD9-F82A-3EA6-AB31-98841860D588}"/>
            </a:ext>
          </a:extLst>
        </xdr:cNvPr>
        <xdr:cNvPicPr>
          <a:picLocks noChangeAspect="1"/>
        </xdr:cNvPicPr>
      </xdr:nvPicPr>
      <xdr:blipFill>
        <a:blip xmlns:r="http://schemas.openxmlformats.org/officeDocument/2006/relationships" r:embed="rId7"/>
        <a:stretch>
          <a:fillRect/>
        </a:stretch>
      </xdr:blipFill>
      <xdr:spPr>
        <a:xfrm>
          <a:off x="8482965" y="23467695"/>
          <a:ext cx="6331427" cy="2556192"/>
        </a:xfrm>
        <a:prstGeom prst="rect">
          <a:avLst/>
        </a:prstGeom>
      </xdr:spPr>
    </xdr:pic>
    <xdr:clientData/>
  </xdr:twoCellAnchor>
  <xdr:twoCellAnchor editAs="oneCell">
    <xdr:from>
      <xdr:col>12</xdr:col>
      <xdr:colOff>514350</xdr:colOff>
      <xdr:row>6</xdr:row>
      <xdr:rowOff>120015</xdr:rowOff>
    </xdr:from>
    <xdr:to>
      <xdr:col>16</xdr:col>
      <xdr:colOff>286845</xdr:colOff>
      <xdr:row>12</xdr:row>
      <xdr:rowOff>57150</xdr:rowOff>
    </xdr:to>
    <xdr:pic>
      <xdr:nvPicPr>
        <xdr:cNvPr id="31" name="Image 30">
          <a:extLst>
            <a:ext uri="{FF2B5EF4-FFF2-40B4-BE49-F238E27FC236}">
              <a16:creationId xmlns:a16="http://schemas.microsoft.com/office/drawing/2014/main" id="{15299EB9-19A5-353C-C2DA-58ACB289416B}"/>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0001250" y="1205865"/>
          <a:ext cx="2934795" cy="1062990"/>
        </a:xfrm>
        <a:prstGeom prst="rect">
          <a:avLst/>
        </a:prstGeom>
      </xdr:spPr>
    </xdr:pic>
    <xdr:clientData/>
  </xdr:twoCellAnchor>
  <xdr:twoCellAnchor editAs="oneCell">
    <xdr:from>
      <xdr:col>13</xdr:col>
      <xdr:colOff>106680</xdr:colOff>
      <xdr:row>14</xdr:row>
      <xdr:rowOff>129541</xdr:rowOff>
    </xdr:from>
    <xdr:to>
      <xdr:col>16</xdr:col>
      <xdr:colOff>579119</xdr:colOff>
      <xdr:row>18</xdr:row>
      <xdr:rowOff>1622</xdr:rowOff>
    </xdr:to>
    <xdr:pic>
      <xdr:nvPicPr>
        <xdr:cNvPr id="33" name="Image 32">
          <a:extLst>
            <a:ext uri="{FF2B5EF4-FFF2-40B4-BE49-F238E27FC236}">
              <a16:creationId xmlns:a16="http://schemas.microsoft.com/office/drawing/2014/main" id="{FC11CC71-1720-0B53-9DC7-E6DFB264AF5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384155" y="2710816"/>
          <a:ext cx="2844164" cy="5959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88028</xdr:colOff>
      <xdr:row>57</xdr:row>
      <xdr:rowOff>19977</xdr:rowOff>
    </xdr:from>
    <xdr:to>
      <xdr:col>16</xdr:col>
      <xdr:colOff>363783</xdr:colOff>
      <xdr:row>60</xdr:row>
      <xdr:rowOff>8304</xdr:rowOff>
    </xdr:to>
    <xdr:sp macro="" textlink="">
      <xdr:nvSpPr>
        <xdr:cNvPr id="34" name="Flèche : gauche 33">
          <a:extLst>
            <a:ext uri="{FF2B5EF4-FFF2-40B4-BE49-F238E27FC236}">
              <a16:creationId xmlns:a16="http://schemas.microsoft.com/office/drawing/2014/main" id="{467781E1-AF6D-C73E-F251-B237B74CC88C}"/>
            </a:ext>
          </a:extLst>
        </xdr:cNvPr>
        <xdr:cNvSpPr/>
      </xdr:nvSpPr>
      <xdr:spPr>
        <a:xfrm rot="19666523">
          <a:off x="11946653" y="10383177"/>
          <a:ext cx="1066330" cy="531252"/>
        </a:xfrm>
        <a:prstGeom prst="lef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FR" sz="1100"/>
        </a:p>
      </xdr:txBody>
    </xdr:sp>
    <xdr:clientData/>
  </xdr:twoCellAnchor>
  <xdr:twoCellAnchor>
    <xdr:from>
      <xdr:col>15</xdr:col>
      <xdr:colOff>82948</xdr:colOff>
      <xdr:row>63</xdr:row>
      <xdr:rowOff>51189</xdr:rowOff>
    </xdr:from>
    <xdr:to>
      <xdr:col>16</xdr:col>
      <xdr:colOff>310555</xdr:colOff>
      <xdr:row>66</xdr:row>
      <xdr:rowOff>55591</xdr:rowOff>
    </xdr:to>
    <xdr:sp macro="" textlink="">
      <xdr:nvSpPr>
        <xdr:cNvPr id="35" name="Flèche : gauche 34">
          <a:extLst>
            <a:ext uri="{FF2B5EF4-FFF2-40B4-BE49-F238E27FC236}">
              <a16:creationId xmlns:a16="http://schemas.microsoft.com/office/drawing/2014/main" id="{BC5F3EB6-6E2D-4160-B066-B2D86B027D49}"/>
            </a:ext>
          </a:extLst>
        </xdr:cNvPr>
        <xdr:cNvSpPr/>
      </xdr:nvSpPr>
      <xdr:spPr>
        <a:xfrm rot="2137058">
          <a:off x="11941573" y="11500239"/>
          <a:ext cx="1018182" cy="547327"/>
        </a:xfrm>
        <a:prstGeom prst="lef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FR" sz="1100"/>
        </a:p>
      </xdr:txBody>
    </xdr:sp>
    <xdr:clientData/>
  </xdr:twoCellAnchor>
  <xdr:twoCellAnchor>
    <xdr:from>
      <xdr:col>15</xdr:col>
      <xdr:colOff>476250</xdr:colOff>
      <xdr:row>60</xdr:row>
      <xdr:rowOff>20955</xdr:rowOff>
    </xdr:from>
    <xdr:to>
      <xdr:col>17</xdr:col>
      <xdr:colOff>231510</xdr:colOff>
      <xdr:row>63</xdr:row>
      <xdr:rowOff>66174</xdr:rowOff>
    </xdr:to>
    <xdr:sp macro="" textlink="">
      <xdr:nvSpPr>
        <xdr:cNvPr id="36" name="Flèche : gauche 35">
          <a:extLst>
            <a:ext uri="{FF2B5EF4-FFF2-40B4-BE49-F238E27FC236}">
              <a16:creationId xmlns:a16="http://schemas.microsoft.com/office/drawing/2014/main" id="{7C6A374B-DB2B-4C13-BB82-0D25358FD878}"/>
            </a:ext>
          </a:extLst>
        </xdr:cNvPr>
        <xdr:cNvSpPr/>
      </xdr:nvSpPr>
      <xdr:spPr>
        <a:xfrm>
          <a:off x="12334875" y="10927080"/>
          <a:ext cx="1336410" cy="588144"/>
        </a:xfrm>
        <a:prstGeom prst="lef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FR"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orms.office.com/Pages/ShareFormPage.aspx?id=eNE2pkLxBkedbOQF3UR3Efr7Ch8Vz3lEiTzjEcmhThBUMkFNWUo4WUtISFFaRjBOWVRLNExBQ1hNUyQlQCN0PWcu&amp;sharetoken=SMP3dLzkxii36IUua7d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B2178-8848-43C3-A66D-871CA0F6D272}">
  <sheetPr>
    <tabColor theme="4"/>
  </sheetPr>
  <dimension ref="A1:W150"/>
  <sheetViews>
    <sheetView zoomScale="130" zoomScaleNormal="130" workbookViewId="0">
      <selection activeCell="A3" sqref="A3:I10"/>
    </sheetView>
  </sheetViews>
  <sheetFormatPr defaultColWidth="11.42578125" defaultRowHeight="14.45"/>
  <sheetData>
    <row r="1" spans="1:17">
      <c r="B1" s="28" t="s">
        <v>0</v>
      </c>
      <c r="C1" s="28"/>
      <c r="D1" s="28"/>
    </row>
    <row r="3" spans="1:17" ht="14.45" customHeight="1">
      <c r="A3" s="29" t="s">
        <v>1</v>
      </c>
      <c r="B3" s="29"/>
      <c r="C3" s="29"/>
      <c r="D3" s="29"/>
      <c r="E3" s="29"/>
      <c r="F3" s="29"/>
      <c r="G3" s="29"/>
      <c r="H3" s="29"/>
      <c r="I3" s="29"/>
    </row>
    <row r="4" spans="1:17">
      <c r="A4" s="29"/>
      <c r="B4" s="29"/>
      <c r="C4" s="29"/>
      <c r="D4" s="29"/>
      <c r="E4" s="29"/>
      <c r="F4" s="29"/>
      <c r="G4" s="29"/>
      <c r="H4" s="29"/>
      <c r="I4" s="29"/>
    </row>
    <row r="5" spans="1:17">
      <c r="A5" s="29"/>
      <c r="B5" s="29"/>
      <c r="C5" s="29"/>
      <c r="D5" s="29"/>
      <c r="E5" s="29"/>
      <c r="F5" s="29"/>
      <c r="G5" s="29"/>
      <c r="H5" s="29"/>
      <c r="I5" s="29"/>
    </row>
    <row r="6" spans="1:17">
      <c r="A6" s="29"/>
      <c r="B6" s="29"/>
      <c r="C6" s="29"/>
      <c r="D6" s="29"/>
      <c r="E6" s="29"/>
      <c r="F6" s="29"/>
      <c r="G6" s="29"/>
      <c r="H6" s="29"/>
      <c r="I6" s="29"/>
    </row>
    <row r="7" spans="1:17" ht="18">
      <c r="A7" s="29"/>
      <c r="B7" s="29"/>
      <c r="C7" s="29"/>
      <c r="D7" s="29"/>
      <c r="E7" s="29"/>
      <c r="F7" s="29"/>
      <c r="G7" s="29"/>
      <c r="H7" s="29"/>
      <c r="I7" s="29"/>
      <c r="L7" s="10"/>
      <c r="Q7" s="17"/>
    </row>
    <row r="8" spans="1:17">
      <c r="A8" s="29"/>
      <c r="B8" s="29"/>
      <c r="C8" s="29"/>
      <c r="D8" s="29"/>
      <c r="E8" s="29"/>
      <c r="F8" s="29"/>
      <c r="G8" s="29"/>
      <c r="H8" s="29"/>
      <c r="I8" s="29"/>
    </row>
    <row r="9" spans="1:17">
      <c r="A9" s="29"/>
      <c r="B9" s="29"/>
      <c r="C9" s="29"/>
      <c r="D9" s="29"/>
      <c r="E9" s="29"/>
      <c r="F9" s="29"/>
      <c r="G9" s="29"/>
      <c r="H9" s="29"/>
      <c r="I9" s="29"/>
    </row>
    <row r="10" spans="1:17">
      <c r="A10" s="29"/>
      <c r="B10" s="29"/>
      <c r="C10" s="29"/>
      <c r="D10" s="29"/>
      <c r="E10" s="29"/>
      <c r="F10" s="29"/>
      <c r="G10" s="29"/>
      <c r="H10" s="29"/>
      <c r="I10" s="29"/>
    </row>
    <row r="12" spans="1:17" ht="14.45" customHeight="1">
      <c r="A12" s="29" t="s">
        <v>2</v>
      </c>
      <c r="B12" s="29"/>
      <c r="C12" s="29"/>
      <c r="D12" s="29"/>
      <c r="E12" s="29"/>
      <c r="F12" s="29"/>
      <c r="G12" s="29"/>
      <c r="H12" s="29"/>
      <c r="I12" s="29"/>
    </row>
    <row r="13" spans="1:17">
      <c r="A13" s="29"/>
      <c r="B13" s="29"/>
      <c r="C13" s="29"/>
      <c r="D13" s="29"/>
      <c r="E13" s="29"/>
      <c r="F13" s="29"/>
      <c r="G13" s="29"/>
      <c r="H13" s="29"/>
      <c r="I13" s="29"/>
    </row>
    <row r="14" spans="1:17">
      <c r="A14" s="29"/>
      <c r="B14" s="29"/>
      <c r="C14" s="29"/>
      <c r="D14" s="29"/>
      <c r="E14" s="29"/>
      <c r="F14" s="29"/>
      <c r="G14" s="29"/>
      <c r="H14" s="29"/>
      <c r="I14" s="29"/>
    </row>
    <row r="15" spans="1:17">
      <c r="A15" s="29"/>
      <c r="B15" s="29"/>
      <c r="C15" s="29"/>
      <c r="D15" s="29"/>
      <c r="E15" s="29"/>
      <c r="F15" s="29"/>
      <c r="G15" s="29"/>
      <c r="H15" s="29"/>
      <c r="I15" s="29"/>
    </row>
    <row r="16" spans="1:17">
      <c r="A16" s="29"/>
      <c r="B16" s="29"/>
      <c r="C16" s="29"/>
      <c r="D16" s="29"/>
      <c r="E16" s="29"/>
      <c r="F16" s="29"/>
      <c r="G16" s="29"/>
      <c r="H16" s="29"/>
      <c r="I16" s="29"/>
    </row>
    <row r="17" spans="1:9">
      <c r="A17" s="29"/>
      <c r="B17" s="29"/>
      <c r="C17" s="29"/>
      <c r="D17" s="29"/>
      <c r="E17" s="29"/>
      <c r="F17" s="29"/>
      <c r="G17" s="29"/>
      <c r="H17" s="29"/>
      <c r="I17" s="29"/>
    </row>
    <row r="18" spans="1:9">
      <c r="A18" s="29"/>
      <c r="B18" s="29"/>
      <c r="C18" s="29"/>
      <c r="D18" s="29"/>
      <c r="E18" s="29"/>
      <c r="F18" s="29"/>
      <c r="G18" s="29"/>
      <c r="H18" s="29"/>
      <c r="I18" s="29"/>
    </row>
    <row r="19" spans="1:9">
      <c r="A19" s="29"/>
      <c r="B19" s="29"/>
      <c r="C19" s="29"/>
      <c r="D19" s="29"/>
      <c r="E19" s="29"/>
      <c r="F19" s="29"/>
      <c r="G19" s="29"/>
      <c r="H19" s="29"/>
      <c r="I19" s="29"/>
    </row>
    <row r="21" spans="1:9">
      <c r="A21" s="30" t="s">
        <v>3</v>
      </c>
      <c r="B21" s="30"/>
      <c r="C21" s="30"/>
      <c r="D21" s="30"/>
      <c r="E21" s="30"/>
      <c r="F21" s="30"/>
      <c r="G21" s="30"/>
      <c r="H21" s="30"/>
      <c r="I21" s="30"/>
    </row>
    <row r="22" spans="1:9">
      <c r="A22" s="30"/>
      <c r="B22" s="30"/>
      <c r="C22" s="30"/>
      <c r="D22" s="30"/>
      <c r="E22" s="30"/>
      <c r="F22" s="30"/>
      <c r="G22" s="30"/>
      <c r="H22" s="30"/>
      <c r="I22" s="30"/>
    </row>
    <row r="25" spans="1:9">
      <c r="B25" s="28" t="s">
        <v>4</v>
      </c>
      <c r="C25" s="28"/>
      <c r="D25" s="28"/>
    </row>
    <row r="27" spans="1:9" ht="14.45" customHeight="1">
      <c r="A27" s="29" t="s">
        <v>5</v>
      </c>
      <c r="B27" s="29"/>
      <c r="C27" s="29"/>
      <c r="D27" s="29"/>
      <c r="E27" s="29"/>
      <c r="F27" s="29"/>
      <c r="G27" s="29"/>
      <c r="H27" s="29"/>
      <c r="I27" s="29"/>
    </row>
    <row r="28" spans="1:9">
      <c r="A28" s="29"/>
      <c r="B28" s="29"/>
      <c r="C28" s="29"/>
      <c r="D28" s="29"/>
      <c r="E28" s="29"/>
      <c r="F28" s="29"/>
      <c r="G28" s="29"/>
      <c r="H28" s="29"/>
      <c r="I28" s="29"/>
    </row>
    <row r="29" spans="1:9">
      <c r="A29" s="29"/>
      <c r="B29" s="29"/>
      <c r="C29" s="29"/>
      <c r="D29" s="29"/>
      <c r="E29" s="29"/>
      <c r="F29" s="29"/>
      <c r="G29" s="29"/>
      <c r="H29" s="29"/>
      <c r="I29" s="29"/>
    </row>
    <row r="30" spans="1:9">
      <c r="A30" s="29"/>
      <c r="B30" s="29"/>
      <c r="C30" s="29"/>
      <c r="D30" s="29"/>
      <c r="E30" s="29"/>
      <c r="F30" s="29"/>
      <c r="G30" s="29"/>
      <c r="H30" s="29"/>
      <c r="I30" s="29"/>
    </row>
    <row r="31" spans="1:9">
      <c r="A31" s="29"/>
      <c r="B31" s="29"/>
      <c r="C31" s="29"/>
      <c r="D31" s="29"/>
      <c r="E31" s="29"/>
      <c r="F31" s="29"/>
      <c r="G31" s="29"/>
      <c r="H31" s="29"/>
      <c r="I31" s="29"/>
    </row>
    <row r="32" spans="1:9">
      <c r="A32" s="29"/>
      <c r="B32" s="29"/>
      <c r="C32" s="29"/>
      <c r="D32" s="29"/>
      <c r="E32" s="29"/>
      <c r="F32" s="29"/>
      <c r="G32" s="29"/>
      <c r="H32" s="29"/>
      <c r="I32" s="29"/>
    </row>
    <row r="33" spans="1:23">
      <c r="A33" s="29"/>
      <c r="B33" s="29"/>
      <c r="C33" s="29"/>
      <c r="D33" s="29"/>
      <c r="E33" s="29"/>
      <c r="F33" s="29"/>
      <c r="G33" s="29"/>
      <c r="H33" s="29"/>
      <c r="I33" s="29"/>
    </row>
    <row r="35" spans="1:23">
      <c r="B35" s="11" t="s">
        <v>6</v>
      </c>
    </row>
    <row r="37" spans="1:23">
      <c r="A37" s="29" t="s">
        <v>7</v>
      </c>
      <c r="B37" s="29"/>
      <c r="C37" s="29"/>
      <c r="D37" s="29"/>
      <c r="E37" s="29"/>
      <c r="F37" s="29"/>
      <c r="G37" s="29"/>
      <c r="H37" s="29"/>
      <c r="I37" s="29"/>
      <c r="W37" s="12" t="s">
        <v>8</v>
      </c>
    </row>
    <row r="38" spans="1:23">
      <c r="A38" s="29"/>
      <c r="B38" s="29"/>
      <c r="C38" s="29"/>
      <c r="D38" s="29"/>
      <c r="E38" s="29"/>
      <c r="F38" s="29"/>
      <c r="G38" s="29"/>
      <c r="H38" s="29"/>
      <c r="I38" s="29"/>
      <c r="W38" s="12"/>
    </row>
    <row r="39" spans="1:23">
      <c r="A39" s="29"/>
      <c r="B39" s="29"/>
      <c r="C39" s="29"/>
      <c r="D39" s="29"/>
      <c r="E39" s="29"/>
      <c r="F39" s="29"/>
      <c r="G39" s="29"/>
      <c r="H39" s="29"/>
      <c r="I39" s="29"/>
      <c r="W39" s="12" t="s">
        <v>9</v>
      </c>
    </row>
    <row r="40" spans="1:23">
      <c r="A40" s="29"/>
      <c r="B40" s="29"/>
      <c r="C40" s="29"/>
      <c r="D40" s="29"/>
      <c r="E40" s="29"/>
      <c r="F40" s="29"/>
      <c r="G40" s="29"/>
      <c r="H40" s="29"/>
      <c r="I40" s="29"/>
      <c r="W40" s="12"/>
    </row>
    <row r="41" spans="1:23">
      <c r="A41" s="29"/>
      <c r="B41" s="29"/>
      <c r="C41" s="29"/>
      <c r="D41" s="29"/>
      <c r="E41" s="29"/>
      <c r="F41" s="29"/>
      <c r="G41" s="29"/>
      <c r="H41" s="29"/>
      <c r="I41" s="29"/>
      <c r="W41" s="12"/>
    </row>
    <row r="42" spans="1:23">
      <c r="W42" s="12" t="s">
        <v>10</v>
      </c>
    </row>
    <row r="43" spans="1:23">
      <c r="W43" s="12"/>
    </row>
    <row r="44" spans="1:23">
      <c r="W44" s="12"/>
    </row>
    <row r="45" spans="1:23">
      <c r="W45" s="12" t="s">
        <v>11</v>
      </c>
    </row>
    <row r="48" spans="1:23">
      <c r="A48" s="31" t="s">
        <v>12</v>
      </c>
      <c r="B48" s="31"/>
      <c r="C48" s="31"/>
      <c r="D48" s="31"/>
      <c r="E48" s="31"/>
      <c r="F48" s="31"/>
      <c r="G48" s="31"/>
      <c r="H48" s="31"/>
      <c r="I48" s="31"/>
      <c r="K48" s="28" t="s">
        <v>8</v>
      </c>
      <c r="L48" s="28"/>
      <c r="M48" s="28"/>
      <c r="N48" s="28"/>
      <c r="O48" s="28"/>
      <c r="P48" s="28"/>
      <c r="Q48" s="28" t="s">
        <v>13</v>
      </c>
      <c r="R48" s="28"/>
      <c r="S48" s="28" t="s">
        <v>14</v>
      </c>
      <c r="T48" s="28"/>
      <c r="U48" s="2" t="s">
        <v>15</v>
      </c>
    </row>
    <row r="49" spans="1:9">
      <c r="A49" s="31"/>
      <c r="B49" s="31"/>
      <c r="C49" s="31"/>
      <c r="D49" s="31"/>
      <c r="E49" s="31"/>
      <c r="F49" s="31"/>
      <c r="G49" s="31"/>
      <c r="H49" s="31"/>
      <c r="I49" s="31"/>
    </row>
    <row r="50" spans="1:9">
      <c r="A50" s="31"/>
      <c r="B50" s="31"/>
      <c r="C50" s="31"/>
      <c r="D50" s="31"/>
      <c r="E50" s="31"/>
      <c r="F50" s="31"/>
      <c r="G50" s="31"/>
      <c r="H50" s="31"/>
      <c r="I50" s="31"/>
    </row>
    <row r="51" spans="1:9">
      <c r="A51" s="31"/>
      <c r="B51" s="31"/>
      <c r="C51" s="31"/>
      <c r="D51" s="31"/>
      <c r="E51" s="31"/>
      <c r="F51" s="31"/>
      <c r="G51" s="31"/>
      <c r="H51" s="31"/>
      <c r="I51" s="31"/>
    </row>
    <row r="52" spans="1:9">
      <c r="A52" s="31"/>
      <c r="B52" s="31"/>
      <c r="C52" s="31"/>
      <c r="D52" s="31"/>
      <c r="E52" s="31"/>
      <c r="F52" s="31"/>
      <c r="G52" s="31"/>
      <c r="H52" s="31"/>
      <c r="I52" s="31"/>
    </row>
    <row r="53" spans="1:9" ht="14.45" customHeight="1"/>
    <row r="55" spans="1:9">
      <c r="A55" s="13" t="s">
        <v>16</v>
      </c>
    </row>
    <row r="56" spans="1:9">
      <c r="A56" s="15" t="s">
        <v>17</v>
      </c>
    </row>
    <row r="59" spans="1:9">
      <c r="B59" s="11" t="s">
        <v>18</v>
      </c>
    </row>
    <row r="61" spans="1:9">
      <c r="A61" t="s">
        <v>19</v>
      </c>
    </row>
    <row r="62" spans="1:9">
      <c r="A62" s="18" t="s">
        <v>20</v>
      </c>
    </row>
    <row r="64" spans="1:9" ht="14.45" customHeight="1">
      <c r="A64" s="30" t="s">
        <v>21</v>
      </c>
      <c r="B64" s="30"/>
      <c r="C64" s="30"/>
      <c r="D64" s="30"/>
      <c r="E64" s="30"/>
      <c r="F64" s="30"/>
      <c r="G64" s="30"/>
      <c r="H64" s="30"/>
      <c r="I64" s="30"/>
    </row>
    <row r="65" spans="1:9">
      <c r="A65" s="30"/>
      <c r="B65" s="30"/>
      <c r="C65" s="30"/>
      <c r="D65" s="30"/>
      <c r="E65" s="30"/>
      <c r="F65" s="30"/>
      <c r="G65" s="30"/>
      <c r="H65" s="30"/>
      <c r="I65" s="30"/>
    </row>
    <row r="66" spans="1:9">
      <c r="A66" s="30"/>
      <c r="B66" s="30"/>
      <c r="C66" s="30"/>
      <c r="D66" s="30"/>
      <c r="E66" s="30"/>
      <c r="F66" s="30"/>
      <c r="G66" s="30"/>
      <c r="H66" s="30"/>
      <c r="I66" s="30"/>
    </row>
    <row r="67" spans="1:9">
      <c r="A67" s="30"/>
      <c r="B67" s="30"/>
      <c r="C67" s="30"/>
      <c r="D67" s="30"/>
      <c r="E67" s="30"/>
      <c r="F67" s="30"/>
      <c r="G67" s="30"/>
      <c r="H67" s="30"/>
      <c r="I67" s="30"/>
    </row>
    <row r="68" spans="1:9">
      <c r="A68" s="30"/>
      <c r="B68" s="30"/>
      <c r="C68" s="30"/>
      <c r="D68" s="30"/>
      <c r="E68" s="30"/>
      <c r="F68" s="30"/>
      <c r="G68" s="30"/>
      <c r="H68" s="30"/>
      <c r="I68" s="30"/>
    </row>
    <row r="69" spans="1:9">
      <c r="A69" s="30"/>
      <c r="B69" s="30"/>
      <c r="C69" s="30"/>
      <c r="D69" s="30"/>
      <c r="E69" s="30"/>
      <c r="F69" s="30"/>
      <c r="G69" s="30"/>
      <c r="H69" s="30"/>
      <c r="I69" s="30"/>
    </row>
    <row r="70" spans="1:9">
      <c r="A70" s="30"/>
      <c r="B70" s="30"/>
      <c r="C70" s="30"/>
      <c r="D70" s="30"/>
      <c r="E70" s="30"/>
      <c r="F70" s="30"/>
      <c r="G70" s="30"/>
      <c r="H70" s="30"/>
      <c r="I70" s="30"/>
    </row>
    <row r="71" spans="1:9">
      <c r="A71" s="30"/>
      <c r="B71" s="30"/>
      <c r="C71" s="30"/>
      <c r="D71" s="30"/>
      <c r="E71" s="30"/>
      <c r="F71" s="30"/>
      <c r="G71" s="30"/>
      <c r="H71" s="30"/>
      <c r="I71" s="30"/>
    </row>
    <row r="72" spans="1:9">
      <c r="A72" s="30"/>
      <c r="B72" s="30"/>
      <c r="C72" s="30"/>
      <c r="D72" s="30"/>
      <c r="E72" s="30"/>
      <c r="F72" s="30"/>
      <c r="G72" s="30"/>
      <c r="H72" s="30"/>
      <c r="I72" s="30"/>
    </row>
    <row r="74" spans="1:9">
      <c r="A74" s="13" t="s">
        <v>22</v>
      </c>
    </row>
    <row r="75" spans="1:9">
      <c r="A75" s="14" t="s">
        <v>23</v>
      </c>
    </row>
    <row r="79" spans="1:9">
      <c r="B79" s="11" t="s">
        <v>24</v>
      </c>
    </row>
    <row r="81" spans="1:9" ht="14.45" customHeight="1">
      <c r="A81" s="29" t="s">
        <v>25</v>
      </c>
      <c r="B81" s="29"/>
      <c r="C81" s="29"/>
      <c r="D81" s="29"/>
      <c r="E81" s="29"/>
      <c r="F81" s="29"/>
      <c r="G81" s="29"/>
      <c r="H81" s="29"/>
      <c r="I81" s="29"/>
    </row>
    <row r="82" spans="1:9">
      <c r="A82" s="29"/>
      <c r="B82" s="29"/>
      <c r="C82" s="29"/>
      <c r="D82" s="29"/>
      <c r="E82" s="29"/>
      <c r="F82" s="29"/>
      <c r="G82" s="29"/>
      <c r="H82" s="29"/>
      <c r="I82" s="29"/>
    </row>
    <row r="83" spans="1:9">
      <c r="A83" s="29"/>
      <c r="B83" s="29"/>
      <c r="C83" s="29"/>
      <c r="D83" s="29"/>
      <c r="E83" s="29"/>
      <c r="F83" s="29"/>
      <c r="G83" s="29"/>
      <c r="H83" s="29"/>
      <c r="I83" s="29"/>
    </row>
    <row r="84" spans="1:9">
      <c r="A84" s="29"/>
      <c r="B84" s="29"/>
      <c r="C84" s="29"/>
      <c r="D84" s="29"/>
      <c r="E84" s="29"/>
      <c r="F84" s="29"/>
      <c r="G84" s="29"/>
      <c r="H84" s="29"/>
      <c r="I84" s="29"/>
    </row>
    <row r="85" spans="1:9">
      <c r="A85" s="29"/>
      <c r="B85" s="29"/>
      <c r="C85" s="29"/>
      <c r="D85" s="29"/>
      <c r="E85" s="29"/>
      <c r="F85" s="29"/>
      <c r="G85" s="29"/>
      <c r="H85" s="29"/>
      <c r="I85" s="29"/>
    </row>
    <row r="86" spans="1:9">
      <c r="A86" s="29"/>
      <c r="B86" s="29"/>
      <c r="C86" s="29"/>
      <c r="D86" s="29"/>
      <c r="E86" s="29"/>
      <c r="F86" s="29"/>
      <c r="G86" s="29"/>
      <c r="H86" s="29"/>
      <c r="I86" s="29"/>
    </row>
    <row r="87" spans="1:9">
      <c r="A87" s="29"/>
      <c r="B87" s="29"/>
      <c r="C87" s="29"/>
      <c r="D87" s="29"/>
      <c r="E87" s="29"/>
      <c r="F87" s="29"/>
      <c r="G87" s="29"/>
      <c r="H87" s="29"/>
      <c r="I87" s="29"/>
    </row>
    <row r="88" spans="1:9">
      <c r="A88" s="29"/>
      <c r="B88" s="29"/>
      <c r="C88" s="29"/>
      <c r="D88" s="29"/>
      <c r="E88" s="29"/>
      <c r="F88" s="29"/>
      <c r="G88" s="29"/>
      <c r="H88" s="29"/>
      <c r="I88" s="29"/>
    </row>
    <row r="89" spans="1:9">
      <c r="A89" s="29"/>
      <c r="B89" s="29"/>
      <c r="C89" s="29"/>
      <c r="D89" s="29"/>
      <c r="E89" s="29"/>
      <c r="F89" s="29"/>
      <c r="G89" s="29"/>
      <c r="H89" s="29"/>
      <c r="I89" s="29"/>
    </row>
    <row r="90" spans="1:9">
      <c r="A90" s="29"/>
      <c r="B90" s="29"/>
      <c r="C90" s="29"/>
      <c r="D90" s="29"/>
      <c r="E90" s="29"/>
      <c r="F90" s="29"/>
      <c r="G90" s="29"/>
      <c r="H90" s="29"/>
      <c r="I90" s="29"/>
    </row>
    <row r="92" spans="1:9">
      <c r="A92" s="16" t="s">
        <v>16</v>
      </c>
    </row>
    <row r="93" spans="1:9">
      <c r="A93" t="s">
        <v>26</v>
      </c>
    </row>
    <row r="102" spans="1:10">
      <c r="B102" s="28" t="s">
        <v>27</v>
      </c>
      <c r="C102" s="28"/>
      <c r="D102" s="28"/>
    </row>
    <row r="104" spans="1:10" ht="14.45" customHeight="1">
      <c r="A104" s="29" t="s">
        <v>28</v>
      </c>
      <c r="B104" s="29"/>
      <c r="C104" s="29"/>
      <c r="D104" s="29"/>
      <c r="E104" s="29"/>
      <c r="F104" s="29"/>
      <c r="G104" s="29"/>
      <c r="H104" s="29"/>
      <c r="I104" s="29"/>
      <c r="J104" s="1"/>
    </row>
    <row r="105" spans="1:10">
      <c r="A105" s="29"/>
      <c r="B105" s="29"/>
      <c r="C105" s="29"/>
      <c r="D105" s="29"/>
      <c r="E105" s="29"/>
      <c r="F105" s="29"/>
      <c r="G105" s="29"/>
      <c r="H105" s="29"/>
      <c r="I105" s="29"/>
      <c r="J105" s="1"/>
    </row>
    <row r="106" spans="1:10">
      <c r="A106" s="29"/>
      <c r="B106" s="29"/>
      <c r="C106" s="29"/>
      <c r="D106" s="29"/>
      <c r="E106" s="29"/>
      <c r="F106" s="29"/>
      <c r="G106" s="29"/>
      <c r="H106" s="29"/>
      <c r="I106" s="29"/>
      <c r="J106" s="1"/>
    </row>
    <row r="107" spans="1:10">
      <c r="A107" s="29"/>
      <c r="B107" s="29"/>
      <c r="C107" s="29"/>
      <c r="D107" s="29"/>
      <c r="E107" s="29"/>
      <c r="F107" s="29"/>
      <c r="G107" s="29"/>
      <c r="H107" s="29"/>
      <c r="I107" s="29"/>
      <c r="J107" s="1"/>
    </row>
    <row r="108" spans="1:10">
      <c r="A108" s="29"/>
      <c r="B108" s="29"/>
      <c r="C108" s="29"/>
      <c r="D108" s="29"/>
      <c r="E108" s="29"/>
      <c r="F108" s="29"/>
      <c r="G108" s="29"/>
      <c r="H108" s="29"/>
      <c r="I108" s="29"/>
      <c r="J108" s="1"/>
    </row>
    <row r="109" spans="1:10">
      <c r="A109" s="29"/>
      <c r="B109" s="29"/>
      <c r="C109" s="29"/>
      <c r="D109" s="29"/>
      <c r="E109" s="29"/>
      <c r="F109" s="29"/>
      <c r="G109" s="29"/>
      <c r="H109" s="29"/>
      <c r="I109" s="29"/>
      <c r="J109" s="1"/>
    </row>
    <row r="110" spans="1:10">
      <c r="A110" s="29"/>
      <c r="B110" s="29"/>
      <c r="C110" s="29"/>
      <c r="D110" s="29"/>
      <c r="E110" s="29"/>
      <c r="F110" s="29"/>
      <c r="G110" s="29"/>
      <c r="H110" s="29"/>
      <c r="I110" s="29"/>
      <c r="J110" s="1"/>
    </row>
    <row r="111" spans="1:10">
      <c r="A111" s="29"/>
      <c r="B111" s="29"/>
      <c r="C111" s="29"/>
      <c r="D111" s="29"/>
      <c r="E111" s="29"/>
      <c r="F111" s="29"/>
      <c r="G111" s="29"/>
      <c r="H111" s="29"/>
      <c r="I111" s="29"/>
      <c r="J111" s="1"/>
    </row>
    <row r="112" spans="1:10">
      <c r="A112" s="29"/>
      <c r="B112" s="29"/>
      <c r="C112" s="29"/>
      <c r="D112" s="29"/>
      <c r="E112" s="29"/>
      <c r="F112" s="29"/>
      <c r="G112" s="29"/>
      <c r="H112" s="29"/>
      <c r="I112" s="29"/>
      <c r="J112" s="1"/>
    </row>
    <row r="113" spans="1:10">
      <c r="A113" s="29"/>
      <c r="B113" s="29"/>
      <c r="C113" s="29"/>
      <c r="D113" s="29"/>
      <c r="E113" s="29"/>
      <c r="F113" s="29"/>
      <c r="G113" s="29"/>
      <c r="H113" s="29"/>
      <c r="I113" s="29"/>
      <c r="J113" s="1"/>
    </row>
    <row r="114" spans="1:10">
      <c r="A114" s="29"/>
      <c r="B114" s="29"/>
      <c r="C114" s="29"/>
      <c r="D114" s="29"/>
      <c r="E114" s="29"/>
      <c r="F114" s="29"/>
      <c r="G114" s="29"/>
      <c r="H114" s="29"/>
      <c r="I114" s="29"/>
      <c r="J114" s="1"/>
    </row>
    <row r="115" spans="1:10">
      <c r="A115" s="29"/>
      <c r="B115" s="29"/>
      <c r="C115" s="29"/>
      <c r="D115" s="29"/>
      <c r="E115" s="29"/>
      <c r="F115" s="29"/>
      <c r="G115" s="29"/>
      <c r="H115" s="29"/>
      <c r="I115" s="29"/>
      <c r="J115" s="1"/>
    </row>
    <row r="116" spans="1:10">
      <c r="A116" s="29"/>
      <c r="B116" s="29"/>
      <c r="C116" s="29"/>
      <c r="D116" s="29"/>
      <c r="E116" s="29"/>
      <c r="F116" s="29"/>
      <c r="G116" s="29"/>
      <c r="H116" s="29"/>
      <c r="I116" s="29"/>
      <c r="J116" s="1"/>
    </row>
    <row r="117" spans="1:10">
      <c r="A117" s="29"/>
      <c r="B117" s="29"/>
      <c r="C117" s="29"/>
      <c r="D117" s="29"/>
      <c r="E117" s="29"/>
      <c r="F117" s="29"/>
      <c r="G117" s="29"/>
      <c r="H117" s="29"/>
      <c r="I117" s="29"/>
      <c r="J117" s="1"/>
    </row>
    <row r="118" spans="1:10">
      <c r="A118" s="29"/>
      <c r="B118" s="29"/>
      <c r="C118" s="29"/>
      <c r="D118" s="29"/>
      <c r="E118" s="29"/>
      <c r="F118" s="29"/>
      <c r="G118" s="29"/>
      <c r="H118" s="29"/>
      <c r="I118" s="29"/>
      <c r="J118" s="1"/>
    </row>
    <row r="119" spans="1:10">
      <c r="A119" s="29"/>
      <c r="B119" s="29"/>
      <c r="C119" s="29"/>
      <c r="D119" s="29"/>
      <c r="E119" s="29"/>
      <c r="F119" s="29"/>
      <c r="G119" s="29"/>
      <c r="H119" s="29"/>
      <c r="I119" s="29"/>
      <c r="J119" s="1"/>
    </row>
    <row r="120" spans="1:10">
      <c r="A120" s="1"/>
      <c r="B120" s="1"/>
      <c r="C120" s="1"/>
      <c r="D120" s="1"/>
      <c r="E120" s="1"/>
      <c r="F120" s="1"/>
      <c r="G120" s="1"/>
      <c r="H120" s="1"/>
      <c r="I120" s="1"/>
      <c r="J120" s="1"/>
    </row>
    <row r="121" spans="1:10">
      <c r="A121" s="1"/>
      <c r="B121" s="1"/>
      <c r="C121" s="1"/>
      <c r="D121" s="1"/>
      <c r="E121" s="1"/>
      <c r="F121" s="1"/>
      <c r="G121" s="1"/>
      <c r="H121" s="1"/>
      <c r="I121" s="1"/>
      <c r="J121" s="1"/>
    </row>
    <row r="122" spans="1:10">
      <c r="A122" s="1"/>
      <c r="B122" s="1"/>
      <c r="C122" s="1"/>
      <c r="D122" s="1"/>
      <c r="E122" s="1"/>
      <c r="F122" s="1"/>
      <c r="G122" s="1"/>
      <c r="H122" s="1"/>
      <c r="I122" s="1"/>
      <c r="J122" s="1"/>
    </row>
    <row r="123" spans="1:10">
      <c r="A123" s="1"/>
      <c r="B123" s="1"/>
      <c r="C123" s="1"/>
      <c r="D123" s="1"/>
      <c r="E123" s="1"/>
      <c r="F123" s="1"/>
      <c r="G123" s="1"/>
      <c r="H123" s="1"/>
      <c r="I123" s="1"/>
      <c r="J123" s="1"/>
    </row>
    <row r="124" spans="1:10">
      <c r="A124" s="1"/>
      <c r="B124" s="1"/>
      <c r="C124" s="1"/>
      <c r="D124" s="1"/>
      <c r="E124" s="1"/>
      <c r="F124" s="1"/>
      <c r="G124" s="1"/>
      <c r="H124" s="1"/>
      <c r="I124" s="1"/>
    </row>
    <row r="126" spans="1:10">
      <c r="B126" s="28" t="s">
        <v>29</v>
      </c>
      <c r="C126" s="28"/>
      <c r="D126" s="28"/>
    </row>
    <row r="129" spans="1:9" ht="14.45" customHeight="1">
      <c r="A129" s="29" t="s">
        <v>30</v>
      </c>
      <c r="B129" s="29"/>
      <c r="C129" s="29"/>
      <c r="D129" s="29"/>
      <c r="E129" s="29"/>
      <c r="F129" s="29"/>
      <c r="G129" s="29"/>
      <c r="H129" s="29"/>
      <c r="I129" s="29"/>
    </row>
    <row r="130" spans="1:9">
      <c r="A130" s="29"/>
      <c r="B130" s="29"/>
      <c r="C130" s="29"/>
      <c r="D130" s="29"/>
      <c r="E130" s="29"/>
      <c r="F130" s="29"/>
      <c r="G130" s="29"/>
      <c r="H130" s="29"/>
      <c r="I130" s="29"/>
    </row>
    <row r="131" spans="1:9">
      <c r="A131" s="29"/>
      <c r="B131" s="29"/>
      <c r="C131" s="29"/>
      <c r="D131" s="29"/>
      <c r="E131" s="29"/>
      <c r="F131" s="29"/>
      <c r="G131" s="29"/>
      <c r="H131" s="29"/>
      <c r="I131" s="29"/>
    </row>
    <row r="132" spans="1:9">
      <c r="A132" s="29"/>
      <c r="B132" s="29"/>
      <c r="C132" s="29"/>
      <c r="D132" s="29"/>
      <c r="E132" s="29"/>
      <c r="F132" s="29"/>
      <c r="G132" s="29"/>
      <c r="H132" s="29"/>
      <c r="I132" s="29"/>
    </row>
    <row r="133" spans="1:9">
      <c r="A133" s="29"/>
      <c r="B133" s="29"/>
      <c r="C133" s="29"/>
      <c r="D133" s="29"/>
      <c r="E133" s="29"/>
      <c r="F133" s="29"/>
      <c r="G133" s="29"/>
      <c r="H133" s="29"/>
      <c r="I133" s="29"/>
    </row>
    <row r="134" spans="1:9">
      <c r="A134" s="29"/>
      <c r="B134" s="29"/>
      <c r="C134" s="29"/>
      <c r="D134" s="29"/>
      <c r="E134" s="29"/>
      <c r="F134" s="29"/>
      <c r="G134" s="29"/>
      <c r="H134" s="29"/>
      <c r="I134" s="29"/>
    </row>
    <row r="135" spans="1:9">
      <c r="A135" s="29"/>
      <c r="B135" s="29"/>
      <c r="C135" s="29"/>
      <c r="D135" s="29"/>
      <c r="E135" s="29"/>
      <c r="F135" s="29"/>
      <c r="G135" s="29"/>
      <c r="H135" s="29"/>
      <c r="I135" s="29"/>
    </row>
    <row r="136" spans="1:9">
      <c r="A136" s="29"/>
      <c r="B136" s="29"/>
      <c r="C136" s="29"/>
      <c r="D136" s="29"/>
      <c r="E136" s="29"/>
      <c r="F136" s="29"/>
      <c r="G136" s="29"/>
      <c r="H136" s="29"/>
      <c r="I136" s="29"/>
    </row>
    <row r="137" spans="1:9">
      <c r="A137" s="29"/>
      <c r="B137" s="29"/>
      <c r="C137" s="29"/>
      <c r="D137" s="29"/>
      <c r="E137" s="29"/>
      <c r="F137" s="29"/>
      <c r="G137" s="29"/>
      <c r="H137" s="29"/>
      <c r="I137" s="29"/>
    </row>
    <row r="138" spans="1:9">
      <c r="A138" s="29"/>
      <c r="B138" s="29"/>
      <c r="C138" s="29"/>
      <c r="D138" s="29"/>
      <c r="E138" s="29"/>
      <c r="F138" s="29"/>
      <c r="G138" s="29"/>
      <c r="H138" s="29"/>
      <c r="I138" s="29"/>
    </row>
    <row r="139" spans="1:9">
      <c r="A139" s="29"/>
      <c r="B139" s="29"/>
      <c r="C139" s="29"/>
      <c r="D139" s="29"/>
      <c r="E139" s="29"/>
      <c r="F139" s="29"/>
      <c r="G139" s="29"/>
      <c r="H139" s="29"/>
      <c r="I139" s="29"/>
    </row>
    <row r="140" spans="1:9">
      <c r="A140" s="29"/>
      <c r="B140" s="29"/>
      <c r="C140" s="29"/>
      <c r="D140" s="29"/>
      <c r="E140" s="29"/>
      <c r="F140" s="29"/>
      <c r="G140" s="29"/>
      <c r="H140" s="29"/>
      <c r="I140" s="29"/>
    </row>
    <row r="141" spans="1:9">
      <c r="A141" s="29"/>
      <c r="B141" s="29"/>
      <c r="C141" s="29"/>
      <c r="D141" s="29"/>
      <c r="E141" s="29"/>
      <c r="F141" s="29"/>
      <c r="G141" s="29"/>
      <c r="H141" s="29"/>
      <c r="I141" s="29"/>
    </row>
    <row r="142" spans="1:9">
      <c r="A142" s="29"/>
      <c r="B142" s="29"/>
      <c r="C142" s="29"/>
      <c r="D142" s="29"/>
      <c r="E142" s="29"/>
      <c r="F142" s="29"/>
      <c r="G142" s="29"/>
      <c r="H142" s="29"/>
      <c r="I142" s="29"/>
    </row>
    <row r="143" spans="1:9">
      <c r="A143" s="29"/>
      <c r="B143" s="29"/>
      <c r="C143" s="29"/>
      <c r="D143" s="29"/>
      <c r="E143" s="29"/>
      <c r="F143" s="29"/>
      <c r="G143" s="29"/>
      <c r="H143" s="29"/>
      <c r="I143" s="29"/>
    </row>
    <row r="144" spans="1:9">
      <c r="A144" s="29"/>
      <c r="B144" s="29"/>
      <c r="C144" s="29"/>
      <c r="D144" s="29"/>
      <c r="E144" s="29"/>
      <c r="F144" s="29"/>
      <c r="G144" s="29"/>
      <c r="H144" s="29"/>
      <c r="I144" s="29"/>
    </row>
    <row r="145" spans="1:9">
      <c r="A145" s="29"/>
      <c r="B145" s="29"/>
      <c r="C145" s="29"/>
      <c r="D145" s="29"/>
      <c r="E145" s="29"/>
      <c r="F145" s="29"/>
      <c r="G145" s="29"/>
      <c r="H145" s="29"/>
      <c r="I145" s="29"/>
    </row>
    <row r="149" spans="1:9">
      <c r="A149" s="30" t="s">
        <v>31</v>
      </c>
      <c r="B149" s="30"/>
      <c r="C149" s="30"/>
      <c r="D149" s="30"/>
      <c r="E149" s="30"/>
      <c r="F149" s="30"/>
      <c r="G149" s="30"/>
      <c r="H149" s="30"/>
      <c r="I149" s="30"/>
    </row>
    <row r="150" spans="1:9">
      <c r="A150" s="30"/>
      <c r="B150" s="30"/>
      <c r="C150" s="30"/>
      <c r="D150" s="30"/>
      <c r="E150" s="30"/>
      <c r="F150" s="30"/>
      <c r="G150" s="30"/>
      <c r="H150" s="30"/>
      <c r="I150" s="30"/>
    </row>
  </sheetData>
  <mergeCells count="18">
    <mergeCell ref="A21:I22"/>
    <mergeCell ref="B1:D1"/>
    <mergeCell ref="B25:D25"/>
    <mergeCell ref="A37:I41"/>
    <mergeCell ref="A27:I33"/>
    <mergeCell ref="A3:I10"/>
    <mergeCell ref="A12:I19"/>
    <mergeCell ref="A48:I52"/>
    <mergeCell ref="S48:T48"/>
    <mergeCell ref="Q48:R48"/>
    <mergeCell ref="K48:P48"/>
    <mergeCell ref="A64:I72"/>
    <mergeCell ref="B126:D126"/>
    <mergeCell ref="A129:I145"/>
    <mergeCell ref="A149:I150"/>
    <mergeCell ref="A81:I90"/>
    <mergeCell ref="B102:D102"/>
    <mergeCell ref="A104:I119"/>
  </mergeCells>
  <hyperlinks>
    <hyperlink ref="A62" r:id="rId1" xr:uid="{8600E5A8-52FA-4B96-BFE2-DCBFB82D45AB}"/>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9D823-39C4-481D-9590-F1ECDD4EF568}">
  <sheetPr>
    <tabColor theme="7" tint="0.79998168889431442"/>
  </sheetPr>
  <dimension ref="A1:D50"/>
  <sheetViews>
    <sheetView tabSelected="1" zoomScale="120" zoomScaleNormal="120" workbookViewId="0">
      <selection activeCell="B7" sqref="B7"/>
    </sheetView>
  </sheetViews>
  <sheetFormatPr defaultColWidth="11.42578125" defaultRowHeight="14.45"/>
  <cols>
    <col min="1" max="1" width="128.28515625" bestFit="1" customWidth="1"/>
    <col min="2" max="2" width="16" customWidth="1"/>
  </cols>
  <sheetData>
    <row r="1" spans="1:4">
      <c r="A1" s="20" t="s">
        <v>32</v>
      </c>
      <c r="B1" s="20"/>
    </row>
    <row r="2" spans="1:4">
      <c r="A2" s="20" t="s">
        <v>33</v>
      </c>
      <c r="B2" s="20"/>
      <c r="D2" s="6"/>
    </row>
    <row r="3" spans="1:4">
      <c r="A3" s="20" t="s">
        <v>34</v>
      </c>
      <c r="B3" s="20"/>
    </row>
    <row r="4" spans="1:4">
      <c r="A4" s="21" t="s">
        <v>35</v>
      </c>
      <c r="B4" s="20"/>
    </row>
    <row r="5" spans="1:4">
      <c r="A5" s="22" t="s">
        <v>36</v>
      </c>
      <c r="B5" s="20">
        <f>IF(B6=TRUE,1,0)+IF(B7=TRUE,1,0)+IF(B8=TRUE,1,0)+IF(B9=TRUE,1,0)</f>
        <v>0</v>
      </c>
    </row>
    <row r="6" spans="1:4">
      <c r="A6" s="20" t="s">
        <v>37</v>
      </c>
      <c r="B6" s="23" t="b">
        <v>0</v>
      </c>
    </row>
    <row r="7" spans="1:4">
      <c r="A7" s="20" t="s">
        <v>38</v>
      </c>
      <c r="B7" s="23" t="b">
        <v>0</v>
      </c>
    </row>
    <row r="8" spans="1:4">
      <c r="A8" s="20" t="s">
        <v>39</v>
      </c>
      <c r="B8" s="23" t="b">
        <v>0</v>
      </c>
    </row>
    <row r="9" spans="1:4">
      <c r="A9" s="20" t="s">
        <v>40</v>
      </c>
      <c r="B9" s="23" t="b">
        <v>0</v>
      </c>
    </row>
    <row r="10" spans="1:4">
      <c r="A10" s="22" t="s">
        <v>41</v>
      </c>
      <c r="B10" s="20"/>
    </row>
    <row r="11" spans="1:4">
      <c r="A11" s="20" t="s">
        <v>42</v>
      </c>
      <c r="B11" s="20"/>
    </row>
    <row r="12" spans="1:4">
      <c r="A12" s="20" t="s">
        <v>43</v>
      </c>
      <c r="B12" s="20"/>
    </row>
    <row r="13" spans="1:4">
      <c r="A13" s="24" t="s">
        <v>44</v>
      </c>
      <c r="B13" s="25" t="e">
        <f>B11/B12</f>
        <v>#DIV/0!</v>
      </c>
    </row>
    <row r="14" spans="1:4">
      <c r="A14" s="21" t="s">
        <v>45</v>
      </c>
      <c r="B14" s="25"/>
    </row>
    <row r="15" spans="1:4">
      <c r="A15" s="22" t="s">
        <v>46</v>
      </c>
      <c r="B15" s="20"/>
    </row>
    <row r="16" spans="1:4">
      <c r="A16" s="26" t="s">
        <v>47</v>
      </c>
      <c r="B16" s="20">
        <f>IF(B17=TRUE,1,0)+IF(B18=TRUE,1,0)+IF(B19,1,0)+IF(B20,1,0)+IF(B21,1,0)+IF(B22,1,0)</f>
        <v>0</v>
      </c>
    </row>
    <row r="17" spans="1:2">
      <c r="A17" s="20" t="s">
        <v>48</v>
      </c>
      <c r="B17" s="23" t="b">
        <v>0</v>
      </c>
    </row>
    <row r="18" spans="1:2">
      <c r="A18" s="20" t="s">
        <v>49</v>
      </c>
      <c r="B18" s="23" t="b">
        <v>0</v>
      </c>
    </row>
    <row r="19" spans="1:2">
      <c r="A19" s="20" t="s">
        <v>50</v>
      </c>
      <c r="B19" s="23" t="b">
        <v>0</v>
      </c>
    </row>
    <row r="20" spans="1:2">
      <c r="A20" s="20" t="s">
        <v>51</v>
      </c>
      <c r="B20" s="23" t="b">
        <v>0</v>
      </c>
    </row>
    <row r="21" spans="1:2">
      <c r="A21" s="20" t="s">
        <v>52</v>
      </c>
      <c r="B21" s="23" t="b">
        <v>0</v>
      </c>
    </row>
    <row r="22" spans="1:2">
      <c r="A22" s="20" t="s">
        <v>53</v>
      </c>
      <c r="B22" s="23" t="b">
        <v>0</v>
      </c>
    </row>
    <row r="23" spans="1:2">
      <c r="A23" s="22" t="s">
        <v>54</v>
      </c>
      <c r="B23" s="20"/>
    </row>
    <row r="24" spans="1:2">
      <c r="A24" s="20" t="s">
        <v>55</v>
      </c>
      <c r="B24" s="25"/>
    </row>
    <row r="25" spans="1:2">
      <c r="A25" s="21" t="s">
        <v>56</v>
      </c>
      <c r="B25" s="20"/>
    </row>
    <row r="26" spans="1:2">
      <c r="A26" s="22" t="s">
        <v>57</v>
      </c>
      <c r="B26" s="20"/>
    </row>
    <row r="27" spans="1:2">
      <c r="A27" s="20" t="s">
        <v>58</v>
      </c>
      <c r="B27" s="25"/>
    </row>
    <row r="28" spans="1:2">
      <c r="A28" s="22" t="s">
        <v>59</v>
      </c>
      <c r="B28" s="20"/>
    </row>
    <row r="29" spans="1:2">
      <c r="A29" s="20" t="s">
        <v>60</v>
      </c>
      <c r="B29" s="25"/>
    </row>
    <row r="30" spans="1:2">
      <c r="A30" s="20" t="s">
        <v>61</v>
      </c>
      <c r="B30" s="25"/>
    </row>
    <row r="31" spans="1:2">
      <c r="A31" s="20" t="s">
        <v>62</v>
      </c>
      <c r="B31" s="25"/>
    </row>
    <row r="32" spans="1:2">
      <c r="A32" s="24" t="s">
        <v>63</v>
      </c>
      <c r="B32" s="25"/>
    </row>
    <row r="33" spans="1:4">
      <c r="A33" s="21" t="s">
        <v>64</v>
      </c>
      <c r="B33" s="27"/>
      <c r="C33" s="4"/>
      <c r="D33" s="4"/>
    </row>
    <row r="34" spans="1:4">
      <c r="A34" s="22" t="s">
        <v>65</v>
      </c>
      <c r="B34" s="27"/>
      <c r="C34" s="4"/>
      <c r="D34" s="4"/>
    </row>
    <row r="35" spans="1:4">
      <c r="A35" s="20" t="s">
        <v>66</v>
      </c>
      <c r="B35" s="25"/>
    </row>
    <row r="36" spans="1:4">
      <c r="A36" s="21" t="s">
        <v>67</v>
      </c>
      <c r="B36" s="27"/>
      <c r="C36" s="4"/>
      <c r="D36" s="4"/>
    </row>
    <row r="37" spans="1:4">
      <c r="A37" s="22" t="s">
        <v>68</v>
      </c>
      <c r="B37" s="20"/>
    </row>
    <row r="38" spans="1:4">
      <c r="A38" s="20" t="s">
        <v>69</v>
      </c>
      <c r="B38" s="25"/>
    </row>
    <row r="39" spans="1:4">
      <c r="A39" s="20" t="s">
        <v>70</v>
      </c>
      <c r="B39" s="25"/>
    </row>
    <row r="40" spans="1:4">
      <c r="A40" s="22" t="s">
        <v>71</v>
      </c>
      <c r="B40" s="20"/>
    </row>
    <row r="41" spans="1:4">
      <c r="A41" s="20" t="s">
        <v>72</v>
      </c>
      <c r="B41" s="20"/>
    </row>
    <row r="42" spans="1:4">
      <c r="A42" s="20" t="s">
        <v>73</v>
      </c>
      <c r="B42" s="20"/>
    </row>
    <row r="43" spans="1:4">
      <c r="A43" s="24" t="s">
        <v>74</v>
      </c>
      <c r="B43" s="25" t="e">
        <f>(B41-B42)/B42</f>
        <v>#DIV/0!</v>
      </c>
    </row>
    <row r="44" spans="1:4">
      <c r="A44" s="24" t="s">
        <v>75</v>
      </c>
      <c r="B44" s="25" t="e">
        <f>(B42-1801.8)/B42</f>
        <v>#DIV/0!</v>
      </c>
    </row>
    <row r="45" spans="1:4">
      <c r="A45" s="21" t="s">
        <v>76</v>
      </c>
      <c r="B45" s="20"/>
    </row>
    <row r="46" spans="1:4">
      <c r="A46" s="22" t="s">
        <v>77</v>
      </c>
      <c r="B46" s="20"/>
    </row>
    <row r="47" spans="1:4">
      <c r="A47" s="20" t="s">
        <v>78</v>
      </c>
      <c r="B47" s="20"/>
    </row>
    <row r="48" spans="1:4">
      <c r="A48" s="24" t="s">
        <v>79</v>
      </c>
      <c r="B48" s="20" t="str">
        <f>_xlfn.CONCAT(66*B47/1000," kgCO2eq")</f>
        <v>0 kgCO2eq</v>
      </c>
    </row>
    <row r="49" spans="1:2">
      <c r="A49" s="24" t="s">
        <v>80</v>
      </c>
      <c r="B49" s="20" t="str">
        <f>_xlfn.CONCAT(((B47*465)-(B47*66))/1000," kgCO2eq")</f>
        <v>0 kgCO2eq</v>
      </c>
    </row>
    <row r="50" spans="1:2">
      <c r="A50" s="24" t="s">
        <v>81</v>
      </c>
      <c r="B50" s="20" t="str">
        <f>_xlfn.CONCAT(((B47*147)-(B47*66))/1000," kgCO2eq")</f>
        <v>0 kgCO2eq</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4D837-6A08-40E7-B35A-F98A68C414EC}">
  <sheetPr>
    <tabColor theme="3" tint="0.89999084444715716"/>
  </sheetPr>
  <dimension ref="A1:O14"/>
  <sheetViews>
    <sheetView workbookViewId="0">
      <selection activeCell="E18" sqref="E18"/>
    </sheetView>
  </sheetViews>
  <sheetFormatPr defaultColWidth="30.7109375" defaultRowHeight="14.45"/>
  <sheetData>
    <row r="1" spans="1:15" s="1" customFormat="1" ht="72">
      <c r="A1" s="19" t="s">
        <v>82</v>
      </c>
      <c r="B1" s="19" t="s">
        <v>83</v>
      </c>
      <c r="C1" s="19" t="s">
        <v>84</v>
      </c>
      <c r="D1" s="19" t="s">
        <v>85</v>
      </c>
      <c r="E1" s="19" t="s">
        <v>86</v>
      </c>
      <c r="F1" s="19" t="s">
        <v>87</v>
      </c>
      <c r="G1" s="19" t="s">
        <v>88</v>
      </c>
      <c r="H1" s="19" t="s">
        <v>89</v>
      </c>
      <c r="I1" s="19" t="s">
        <v>90</v>
      </c>
      <c r="J1" s="19" t="s">
        <v>91</v>
      </c>
      <c r="K1" s="19" t="s">
        <v>92</v>
      </c>
      <c r="L1" s="19" t="s">
        <v>93</v>
      </c>
      <c r="M1" s="19" t="s">
        <v>94</v>
      </c>
      <c r="N1" s="19" t="s">
        <v>95</v>
      </c>
      <c r="O1" s="19" t="s">
        <v>96</v>
      </c>
    </row>
    <row r="14" spans="1:15">
      <c r="J14" s="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EB7C1-4B64-4A33-BB4A-A4302CEC9137}">
  <sheetPr>
    <tabColor theme="5"/>
  </sheetPr>
  <dimension ref="A2:A39"/>
  <sheetViews>
    <sheetView zoomScale="130" zoomScaleNormal="130" workbookViewId="0">
      <selection activeCell="A12" sqref="A12"/>
    </sheetView>
  </sheetViews>
  <sheetFormatPr defaultColWidth="11.42578125" defaultRowHeight="14.45"/>
  <cols>
    <col min="1" max="1" width="69.85546875" customWidth="1"/>
  </cols>
  <sheetData>
    <row r="2" spans="1:1">
      <c r="A2" t="str">
        <f>_xlfn.CONCAT('Questionnaire structure'!B1, " emploi ", 'Questionnaire structure'!B2, " salarié.es, dont ", 'Questionnaire structure'!B3, " en insertion professionnelle.")</f>
        <v xml:space="preserve"> emploi  salarié.es, dont  en insertion professionnelle.</v>
      </c>
    </row>
    <row r="4" spans="1:1">
      <c r="A4" s="8" t="s">
        <v>97</v>
      </c>
    </row>
    <row r="6" spans="1:1">
      <c r="A6" t="str">
        <f>_xlfn.CONCAT('Questionnaire structure'!B1," a mis en place une gouvernance démocratique garantie par : ")</f>
        <v xml:space="preserve"> a mis en place une gouvernance démocratique garantie par : </v>
      </c>
    </row>
    <row r="7" spans="1:1">
      <c r="A7" t="str">
        <f>_xlfn.CONCAT(IF('Questionnaire structure'!B6=TRUE,"la réunion régulière de son CA",))</f>
        <v/>
      </c>
    </row>
    <row r="8" spans="1:1">
      <c r="A8" t="str">
        <f>_xlfn.CONCAT(IF('Questionnaire structure'!B7=TRUE,"la consultation et l'intégration de ses parties prenantes dans ses réflexions stratégiques",))</f>
        <v/>
      </c>
    </row>
    <row r="9" spans="1:1">
      <c r="A9" t="str">
        <f>_xlfn.CONCAT(IF('Questionnaire structure'!B8=TRUE,"l'association de ses parties prenantes à son organe délibératif",))</f>
        <v/>
      </c>
    </row>
    <row r="10" spans="1:1">
      <c r="A10" t="str">
        <f>_xlfn.CONCAT(IF('Questionnaire structure'!B9=TRUE,"la garantie que la participation des membres de l'organe délibératif ne soit pas liée au montant de leur participation",))</f>
        <v/>
      </c>
    </row>
    <row r="12" spans="1:1">
      <c r="A12" t="e">
        <f>_xlfn.CONCAT("Le taux de mobilisation de ses membres lors de son AG est de ",'Questionnaire structure'!B13*100,"%.")</f>
        <v>#DIV/0!</v>
      </c>
    </row>
    <row r="15" spans="1:1">
      <c r="A15" t="str">
        <f>_xlfn.CONCAT('Questionnaire structure'!B1," contribue au développement local de son territoire en travaillant avec")</f>
        <v xml:space="preserve"> contribue au développement local de son territoire en travaillant avec</v>
      </c>
    </row>
    <row r="16" spans="1:1">
      <c r="A16" t="str">
        <f>_xlfn.CONCAT(IF('Questionnaire structure'!B17=TRUE,"des collectivités locales,",)," ",IF('Questionnaire structure'!B18=TRUE,"des réseaux d'entreprises locales,",)," ",IF('Questionnaire structure'!B19=TRUE,"des associations et entreprises locales en direct,",)," ",IF('Questionnaire structure'!B20=TRUE,"des organismes de recherche,",)," ",IF('Questionnaire structure'!B21=TRUE,"les services publics de l'emploi,",)," ",IF('Questionnaire structure'!B22=TRUE,"des établissements scolaires, des universités ou des organismes de formation.",))</f>
        <v xml:space="preserve">     </v>
      </c>
    </row>
    <row r="18" spans="1:1">
      <c r="A18" t="str">
        <f>_xlfn.CONCAT("Elle contribue également à relocaliser la chaine de valeur de la filière en dédiant ", 'Questionnaire structure'!B24*100,"% de ses achats à des organisations locales.")</f>
        <v>Elle contribue également à relocaliser la chaine de valeur de la filière en dédiant 0% de ses achats à des organisations locales.</v>
      </c>
    </row>
    <row r="20" spans="1:1">
      <c r="A20" t="str">
        <f>_xlfn.CONCAT('Questionnaire structure'!B1," réinvestit ", 'Raison d''être'!D9*100,"% des bénéfices dans l'activité de la structure.")</f>
        <v xml:space="preserve"> réinvestit 0% des bénéfices dans l'activité de la structure.</v>
      </c>
    </row>
    <row r="21" spans="1:1">
      <c r="A21" t="str">
        <f>_xlfn.CONCAT('Raison d''être'!D10*100, "% de ses charges contribuent directement à la mission d'utilité sociale de la structure.")</f>
        <v>0% de ses charges contribuent directement à la mission d'utilité sociale de la structure.</v>
      </c>
    </row>
    <row r="23" spans="1:1">
      <c r="A23" s="8" t="s">
        <v>98</v>
      </c>
    </row>
    <row r="25" spans="1:1">
      <c r="A25" t="str">
        <f>_xlfn.CONCAT('Questionnaire structure'!B1," possède un taux de sortie positive de ses salariés en insertion de ",'Impact social'!D3*100, "%." )</f>
        <v xml:space="preserve"> possède un taux de sortie positive de ses salariés en insertion de 0%.</v>
      </c>
    </row>
    <row r="26" spans="1:1">
      <c r="A26" t="e">
        <f>_xlfn.CONCAT("La structure permet d'améliorer le niveau de vie de ses salariés. Le reste à vivre de ceux-ci a augmenté de ", 'Impact social'!D5*100, "%.")</f>
        <v>#DIV/0!</v>
      </c>
    </row>
    <row r="27" spans="1:1">
      <c r="A27" t="e">
        <f>_xlfn.CONCAT("Ses salariés évaluent à ", 'Impact social'!D4, " l'amélioration de leur savoir vivre ensemble (capacité à communiquer, capacité à partager, etc.) depuis qu'ils font partie de celle-ci.")</f>
        <v>#DIV/0!</v>
      </c>
    </row>
    <row r="29" spans="1:1">
      <c r="A29" t="e">
        <f>_xlfn.CONCAT("Le plus faible salaire (en ETP) versé par ",'Questionnaire structure'!B1," correspond à ",'Impact social'!D10*100+100,"% du SMIC.")</f>
        <v>#DIV/0!</v>
      </c>
    </row>
    <row r="30" spans="1:1">
      <c r="A30" t="e">
        <f>_xlfn.CONCAT("L'écart salarial entre le plus haut salaire et le plus bas salaire de ",'Questionnaire structure'!B1, " est de ", 'Impact social'!D9*100, "%.")</f>
        <v>#DIV/0!</v>
      </c>
    </row>
    <row r="31" spans="1:1">
      <c r="A31" t="str">
        <f>_xlfn.CONCAT('Questionnaire structure'!B1," contribue à la féminisation du métier. La part des femmes en emploi durable parmi ses effectifs est de ",'Impact social'!D8*100,"% tandis que l'écart salarial F/H au sein de sa structure est de ",'Impact social'!D7*100,"%.")</f>
        <v xml:space="preserve"> contribue à la féminisation du métier. La part des femmes en emploi durable parmi ses effectifs est de 0% tandis que l'écart salarial F/H au sein de sa structure est de 0%.</v>
      </c>
    </row>
    <row r="33" spans="1:1">
      <c r="A33" t="e">
        <f>_xlfn.CONCAT("Les salarié.es de ", 'Questionnaire structure'!B1, " déclarent à ", 'Impact social'!D12*100, "% avoir amélioré leur santé physique et à ",'Impact social'!D13*100, "% leur santé mentale.")</f>
        <v>#DIV/0!</v>
      </c>
    </row>
    <row r="35" spans="1:1">
      <c r="A35" s="8" t="s">
        <v>99</v>
      </c>
    </row>
    <row r="37" spans="1:1">
      <c r="A37" t="str">
        <f>_xlfn.CONCAT("Les activités de cyclo logistique de ",'Questionnaire structure'!B1, " permettent d'éviter ", 'Questionnaire structure'!B49,".")</f>
        <v>Les activités de cyclo logistique de  permettent d'éviter 0 kgCO2eq.</v>
      </c>
    </row>
    <row r="38" spans="1:1">
      <c r="A38" t="e">
        <f>_xlfn.CONCAT('Impact environnemental'!D3*100, "% de ses salariés déclarent avoir augmenté leur usage du vélo pour leurs déplacements personnels.")</f>
        <v>#DIV/0!</v>
      </c>
    </row>
    <row r="39" spans="1:1">
      <c r="A39" t="e">
        <f>_xlfn.CONCAT("Les salariés de ",'Questionnaire structure'!B1, " évaluent à ",'Impact environnemental'!D4, " l'évolution de leur sensibilité aux enjeux environnementaux.")</f>
        <v>#DIV/0!</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8177A-995E-426A-A976-31C211F28E39}">
  <dimension ref="A1:D10"/>
  <sheetViews>
    <sheetView workbookViewId="0">
      <selection activeCell="D6" sqref="D6"/>
    </sheetView>
  </sheetViews>
  <sheetFormatPr defaultColWidth="11.42578125" defaultRowHeight="14.45"/>
  <cols>
    <col min="1" max="1" width="82.28515625" bestFit="1" customWidth="1"/>
    <col min="2" max="3" width="34" bestFit="1" customWidth="1"/>
  </cols>
  <sheetData>
    <row r="1" spans="1:4">
      <c r="A1" s="2" t="s">
        <v>8</v>
      </c>
      <c r="B1" s="2" t="s">
        <v>13</v>
      </c>
      <c r="C1" s="2" t="s">
        <v>14</v>
      </c>
      <c r="D1" s="2" t="s">
        <v>15</v>
      </c>
    </row>
    <row r="2" spans="1:4">
      <c r="A2" s="32" t="s">
        <v>100</v>
      </c>
      <c r="B2" s="32"/>
      <c r="C2" s="32"/>
      <c r="D2" s="32"/>
    </row>
    <row r="3" spans="1:4" ht="28.9">
      <c r="A3" s="1" t="s">
        <v>36</v>
      </c>
      <c r="B3" s="1" t="s">
        <v>101</v>
      </c>
      <c r="C3" t="s">
        <v>102</v>
      </c>
      <c r="D3" t="str">
        <f>_xlfn.CONCAT('Questionnaire structure'!B5,"/4")</f>
        <v>0/4</v>
      </c>
    </row>
    <row r="4" spans="1:4" ht="28.9">
      <c r="A4" t="s">
        <v>41</v>
      </c>
      <c r="B4" s="1" t="s">
        <v>103</v>
      </c>
      <c r="C4" t="s">
        <v>104</v>
      </c>
      <c r="D4" s="5" t="e">
        <f>'Questionnaire structure'!B13</f>
        <v>#DIV/0!</v>
      </c>
    </row>
    <row r="5" spans="1:4">
      <c r="A5" s="32" t="s">
        <v>105</v>
      </c>
      <c r="B5" s="32"/>
      <c r="C5" s="32"/>
      <c r="D5" s="32"/>
    </row>
    <row r="6" spans="1:4">
      <c r="A6" t="s">
        <v>46</v>
      </c>
      <c r="B6" t="s">
        <v>106</v>
      </c>
      <c r="C6" t="s">
        <v>102</v>
      </c>
      <c r="D6" t="str">
        <f>_xlfn.CONCAT('Questionnaire structure'!B16,"/6")</f>
        <v>0/6</v>
      </c>
    </row>
    <row r="7" spans="1:4" ht="28.9">
      <c r="A7" t="s">
        <v>54</v>
      </c>
      <c r="B7" s="1" t="s">
        <v>107</v>
      </c>
      <c r="C7" t="s">
        <v>108</v>
      </c>
      <c r="D7" s="5">
        <f>'Questionnaire structure'!B24</f>
        <v>0</v>
      </c>
    </row>
    <row r="8" spans="1:4">
      <c r="A8" s="32" t="s">
        <v>109</v>
      </c>
      <c r="B8" s="32"/>
      <c r="C8" s="32"/>
      <c r="D8" s="32"/>
    </row>
    <row r="9" spans="1:4">
      <c r="A9" t="s">
        <v>57</v>
      </c>
      <c r="B9" t="s">
        <v>110</v>
      </c>
      <c r="C9" t="s">
        <v>111</v>
      </c>
      <c r="D9" s="3">
        <f>'Questionnaire structure'!B27</f>
        <v>0</v>
      </c>
    </row>
    <row r="10" spans="1:4" ht="28.9">
      <c r="A10" t="s">
        <v>59</v>
      </c>
      <c r="B10" s="1" t="s">
        <v>112</v>
      </c>
      <c r="C10" t="s">
        <v>111</v>
      </c>
      <c r="D10" s="5">
        <f>'Questionnaire structure'!B29</f>
        <v>0</v>
      </c>
    </row>
  </sheetData>
  <mergeCells count="3">
    <mergeCell ref="A2:D2"/>
    <mergeCell ref="A5:D5"/>
    <mergeCell ref="A8:D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F4B15-07CB-44A3-9938-52B4DA421EC9}">
  <dimension ref="A1:D13"/>
  <sheetViews>
    <sheetView zoomScaleNormal="100" workbookViewId="0">
      <selection activeCell="D13" sqref="D13"/>
    </sheetView>
  </sheetViews>
  <sheetFormatPr defaultColWidth="11.42578125" defaultRowHeight="14.45"/>
  <cols>
    <col min="1" max="1" width="86" bestFit="1" customWidth="1"/>
    <col min="2" max="2" width="40.28515625" bestFit="1" customWidth="1"/>
    <col min="3" max="3" width="30" bestFit="1" customWidth="1"/>
    <col min="4" max="4" width="12.7109375" customWidth="1"/>
  </cols>
  <sheetData>
    <row r="1" spans="1:4">
      <c r="A1" s="2" t="s">
        <v>8</v>
      </c>
      <c r="B1" s="2" t="s">
        <v>13</v>
      </c>
      <c r="C1" s="2" t="s">
        <v>14</v>
      </c>
      <c r="D1" s="2" t="s">
        <v>15</v>
      </c>
    </row>
    <row r="2" spans="1:4">
      <c r="A2" s="32" t="s">
        <v>113</v>
      </c>
      <c r="B2" s="32"/>
      <c r="C2" s="32"/>
      <c r="D2" s="32"/>
    </row>
    <row r="3" spans="1:4">
      <c r="A3" t="s">
        <v>65</v>
      </c>
      <c r="B3" t="s">
        <v>114</v>
      </c>
      <c r="C3" t="s">
        <v>115</v>
      </c>
      <c r="D3" s="5">
        <f>'Questionnaire structure'!B35</f>
        <v>0</v>
      </c>
    </row>
    <row r="4" spans="1:4" ht="28.9">
      <c r="A4" t="s">
        <v>116</v>
      </c>
      <c r="B4" s="1" t="s">
        <v>117</v>
      </c>
      <c r="C4" t="s">
        <v>118</v>
      </c>
      <c r="D4" s="9" t="e">
        <f>_xlfn.CONCAT(ROUND(AVERAGE('Questionnaire salarié.e'!I2,'Questionnaire salarié.e'!J2,'Questionnaire salarié.e'!K2),1)&amp;"/10")</f>
        <v>#DIV/0!</v>
      </c>
    </row>
    <row r="5" spans="1:4">
      <c r="A5" t="s">
        <v>119</v>
      </c>
      <c r="B5" s="1" t="s">
        <v>120</v>
      </c>
      <c r="C5" t="s">
        <v>118</v>
      </c>
      <c r="D5" s="3" t="e">
        <f>('Questionnaire salarié.e'!H2-'Questionnaire salarié.e'!G2)/'Questionnaire salarié.e'!H2</f>
        <v>#DIV/0!</v>
      </c>
    </row>
    <row r="6" spans="1:4">
      <c r="A6" s="32" t="s">
        <v>121</v>
      </c>
      <c r="B6" s="32"/>
      <c r="C6" s="32"/>
      <c r="D6" s="32"/>
    </row>
    <row r="7" spans="1:4">
      <c r="A7" s="33" t="s">
        <v>68</v>
      </c>
      <c r="B7" t="s">
        <v>122</v>
      </c>
      <c r="C7" t="s">
        <v>123</v>
      </c>
      <c r="D7" s="3">
        <f>'Questionnaire structure'!B39</f>
        <v>0</v>
      </c>
    </row>
    <row r="8" spans="1:4">
      <c r="A8" s="33"/>
      <c r="B8" t="s">
        <v>124</v>
      </c>
      <c r="C8" t="s">
        <v>125</v>
      </c>
      <c r="D8" s="5">
        <f>'Questionnaire structure'!B38</f>
        <v>0</v>
      </c>
    </row>
    <row r="9" spans="1:4" ht="28.9">
      <c r="A9" s="33" t="s">
        <v>71</v>
      </c>
      <c r="B9" t="s">
        <v>126</v>
      </c>
      <c r="C9" s="1" t="s">
        <v>127</v>
      </c>
      <c r="D9" s="5" t="e">
        <f>'Questionnaire structure'!B43</f>
        <v>#DIV/0!</v>
      </c>
    </row>
    <row r="10" spans="1:4" ht="60" customHeight="1">
      <c r="A10" s="33"/>
      <c r="B10" s="1" t="s">
        <v>128</v>
      </c>
      <c r="C10" t="s">
        <v>129</v>
      </c>
      <c r="D10" s="5" t="e">
        <f>'Questionnaire structure'!B44</f>
        <v>#DIV/0!</v>
      </c>
    </row>
    <row r="11" spans="1:4">
      <c r="A11" s="32" t="s">
        <v>130</v>
      </c>
      <c r="B11" s="32"/>
      <c r="C11" s="32"/>
      <c r="D11" s="32"/>
    </row>
    <row r="12" spans="1:4" ht="14.45" customHeight="1">
      <c r="A12" s="34" t="s">
        <v>131</v>
      </c>
      <c r="B12" t="s">
        <v>132</v>
      </c>
      <c r="C12" t="s">
        <v>118</v>
      </c>
      <c r="D12" s="5" t="e">
        <f>COUNTIF('Questionnaire salarié.e'!M2:M500,"Oui")/COUNTA('Questionnaire salarié.e'!M2:M500)</f>
        <v>#DIV/0!</v>
      </c>
    </row>
    <row r="13" spans="1:4" ht="14.45" customHeight="1">
      <c r="A13" s="34"/>
      <c r="B13" t="s">
        <v>133</v>
      </c>
      <c r="C13" t="s">
        <v>118</v>
      </c>
      <c r="D13" s="5" t="e">
        <f>COUNTIF('Questionnaire salarié.e'!N2:N500,"Oui")/COUNTA('Questionnaire salarié.e'!N2:N500)</f>
        <v>#DIV/0!</v>
      </c>
    </row>
  </sheetData>
  <mergeCells count="6">
    <mergeCell ref="A12:A13"/>
    <mergeCell ref="A2:D2"/>
    <mergeCell ref="A6:D6"/>
    <mergeCell ref="A11:D11"/>
    <mergeCell ref="A9:A10"/>
    <mergeCell ref="A7:A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947F4-796F-4873-9612-5A7BF8B84012}">
  <dimension ref="A1:D4"/>
  <sheetViews>
    <sheetView workbookViewId="0">
      <selection activeCell="D2" sqref="D2"/>
    </sheetView>
  </sheetViews>
  <sheetFormatPr defaultColWidth="11.42578125" defaultRowHeight="14.45"/>
  <cols>
    <col min="1" max="1" width="69.7109375" bestFit="1" customWidth="1"/>
    <col min="2" max="2" width="32.140625" bestFit="1" customWidth="1"/>
    <col min="3" max="3" width="25.28515625" bestFit="1" customWidth="1"/>
  </cols>
  <sheetData>
    <row r="1" spans="1:4">
      <c r="A1" s="2" t="s">
        <v>8</v>
      </c>
      <c r="B1" s="2" t="s">
        <v>13</v>
      </c>
      <c r="C1" s="2" t="s">
        <v>14</v>
      </c>
      <c r="D1" s="2" t="s">
        <v>15</v>
      </c>
    </row>
    <row r="2" spans="1:4">
      <c r="A2" t="s">
        <v>77</v>
      </c>
      <c r="B2" t="s">
        <v>134</v>
      </c>
      <c r="C2" t="s">
        <v>135</v>
      </c>
      <c r="D2" t="str">
        <f>'Questionnaire structure'!B49</f>
        <v>0 kgCO2eq</v>
      </c>
    </row>
    <row r="3" spans="1:4" ht="43.15">
      <c r="A3" s="33" t="s">
        <v>136</v>
      </c>
      <c r="B3" s="1" t="s">
        <v>137</v>
      </c>
      <c r="C3" t="s">
        <v>118</v>
      </c>
      <c r="D3" s="3" t="e">
        <f>COUNTIF('Questionnaire salarié.e'!O2:O500,"Oui")/COUNTA('Questionnaire salarié.e'!O2:O500)</f>
        <v>#DIV/0!</v>
      </c>
    </row>
    <row r="4" spans="1:4" ht="43.15">
      <c r="A4" s="33"/>
      <c r="B4" s="1" t="s">
        <v>138</v>
      </c>
      <c r="C4" t="s">
        <v>118</v>
      </c>
      <c r="D4" t="e">
        <f>ROUND(AVERAGE('Questionnaire salarié.e'!L2:L500),1)&amp;"/10"</f>
        <v>#DIV/0!</v>
      </c>
    </row>
  </sheetData>
  <mergeCells count="1">
    <mergeCell ref="A3:A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9312c8f-b350-4b72-963e-4298821934f9" xsi:nil="true"/>
    <lcf76f155ced4ddcb4097134ff3c332f xmlns="1b71e371-3226-4352-85bf-bef12a831fa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FF19F0E701064393B1147DB75A9BAF" ma:contentTypeVersion="20" ma:contentTypeDescription="Crée un document." ma:contentTypeScope="" ma:versionID="27667c065edd35afd318c93b5ba03433">
  <xsd:schema xmlns:xsd="http://www.w3.org/2001/XMLSchema" xmlns:xs="http://www.w3.org/2001/XMLSchema" xmlns:p="http://schemas.microsoft.com/office/2006/metadata/properties" xmlns:ns2="1b71e371-3226-4352-85bf-bef12a831fa6" xmlns:ns3="59312c8f-b350-4b72-963e-4298821934f9" targetNamespace="http://schemas.microsoft.com/office/2006/metadata/properties" ma:root="true" ma:fieldsID="175671a33093161c99dd7e800b0b771f" ns2:_="" ns3:_="">
    <xsd:import namespace="1b71e371-3226-4352-85bf-bef12a831fa6"/>
    <xsd:import namespace="59312c8f-b350-4b72-963e-4298821934f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71e371-3226-4352-85bf-bef12a831f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b2b83d08-979e-49f9-9c4e-659f2d000f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312c8f-b350-4b72-963e-4298821934f9"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917f16f9-571c-458e-9a0b-5263ba909963}" ma:internalName="TaxCatchAll" ma:showField="CatchAllData" ma:web="59312c8f-b350-4b72-963e-4298821934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9DD73E-CB6C-48FF-BCC4-A082F8967E3E}"/>
</file>

<file path=customXml/itemProps2.xml><?xml version="1.0" encoding="utf-8"?>
<ds:datastoreItem xmlns:ds="http://schemas.openxmlformats.org/officeDocument/2006/customXml" ds:itemID="{937A4004-93B5-4E36-8B2C-77CB2A81248A}"/>
</file>

<file path=customXml/itemProps3.xml><?xml version="1.0" encoding="utf-8"?>
<ds:datastoreItem xmlns:ds="http://schemas.openxmlformats.org/officeDocument/2006/customXml" ds:itemID="{1BA8CB4E-74BE-4095-84CF-44FB01A3EBC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Lucas Vionnet</dc:creator>
  <cp:keywords/>
  <dc:description/>
  <cp:lastModifiedBy>Lucas Vionnet</cp:lastModifiedBy>
  <cp:revision/>
  <dcterms:created xsi:type="dcterms:W3CDTF">2025-06-24T12:22:06Z</dcterms:created>
  <dcterms:modified xsi:type="dcterms:W3CDTF">2025-12-18T09:21:25Z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0x0101006EFF19F0E701064393B1147DB75A9BAF</vt:lpwstr>
  </property>
  <property fmtid="{D5CDD505-2E9C-101B-9397-08002B2CF9AE}" pid="3" name="MediaServiceImageTags">
    <vt:lpwstr/>
  </property>
</Properties>
</file>